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StarServer\template-soko\20241217\business\down\"/>
    </mc:Choice>
  </mc:AlternateContent>
  <xr:revisionPtr revIDLastSave="0" documentId="13_ncr:1_{A648E6A9-41BE-4F5C-AEB5-114FCCDB39C1}" xr6:coauthVersionLast="47" xr6:coauthVersionMax="47" xr10:uidLastSave="{00000000-0000-0000-0000-000000000000}"/>
  <bookViews>
    <workbookView xWindow="1950" yWindow="1950" windowWidth="25320" windowHeight="11505" tabRatio="500" xr2:uid="{00000000-000D-0000-FFFF-FFFF00000000}"/>
  </bookViews>
  <sheets>
    <sheet name="請求台帳" sheetId="1" r:id="rId1"/>
    <sheet name="集計" sheetId="2" r:id="rId2"/>
    <sheet name="設定" sheetId="3" r:id="rId3"/>
  </sheets>
  <definedNames>
    <definedName name="_xlnm._FilterDatabase" localSheetId="0" hidden="1">請求台帳!$B$8:$T$208</definedName>
    <definedName name="_xlnm.Print_Area" localSheetId="1">集計!$B$2:$H$47</definedName>
    <definedName name="_xlnm.Print_Area" localSheetId="0">請求台帳!$B$3:$T$208</definedName>
    <definedName name="_xlnm.Print_Titles" localSheetId="0">請求台帳!$8:$8</definedName>
    <definedName name="担当者リスト">設定!$B$9:$B$23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7" i="2" l="1"/>
  <c r="D47" i="2"/>
  <c r="B47" i="2"/>
  <c r="G47" i="2" s="1"/>
  <c r="G46" i="2"/>
  <c r="B46" i="2"/>
  <c r="E45" i="2"/>
  <c r="D45" i="2"/>
  <c r="B45" i="2"/>
  <c r="G45" i="2" s="1"/>
  <c r="G44" i="2"/>
  <c r="F44" i="2"/>
  <c r="B44" i="2"/>
  <c r="E43" i="2"/>
  <c r="D43" i="2"/>
  <c r="B43" i="2"/>
  <c r="G43" i="2" s="1"/>
  <c r="F42" i="2"/>
  <c r="C42" i="2"/>
  <c r="B42" i="2"/>
  <c r="G42" i="2" s="1"/>
  <c r="E41" i="2"/>
  <c r="D41" i="2"/>
  <c r="B41" i="2"/>
  <c r="G41" i="2" s="1"/>
  <c r="B40" i="2"/>
  <c r="E39" i="2"/>
  <c r="D39" i="2"/>
  <c r="B39" i="2"/>
  <c r="G39" i="2" s="1"/>
  <c r="G38" i="2"/>
  <c r="B38" i="2"/>
  <c r="E37" i="2"/>
  <c r="B37" i="2"/>
  <c r="B36" i="2"/>
  <c r="E35" i="2"/>
  <c r="B35" i="2"/>
  <c r="C34" i="2"/>
  <c r="B34" i="2"/>
  <c r="G34" i="2" s="1"/>
  <c r="E33" i="2"/>
  <c r="B33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C13" i="2"/>
  <c r="B13" i="2"/>
  <c r="E12" i="2"/>
  <c r="C12" i="2"/>
  <c r="B12" i="2"/>
  <c r="E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Q208" i="1"/>
  <c r="R208" i="1" s="1"/>
  <c r="L208" i="1"/>
  <c r="J208" i="1"/>
  <c r="P208" i="1" s="1"/>
  <c r="I208" i="1"/>
  <c r="B208" i="1"/>
  <c r="Q207" i="1"/>
  <c r="R207" i="1" s="1"/>
  <c r="L207" i="1"/>
  <c r="J207" i="1"/>
  <c r="P207" i="1" s="1"/>
  <c r="I207" i="1"/>
  <c r="B207" i="1"/>
  <c r="Q206" i="1"/>
  <c r="R206" i="1" s="1"/>
  <c r="L206" i="1"/>
  <c r="J206" i="1"/>
  <c r="P206" i="1" s="1"/>
  <c r="I206" i="1"/>
  <c r="B206" i="1"/>
  <c r="Q205" i="1"/>
  <c r="R205" i="1" s="1"/>
  <c r="L205" i="1"/>
  <c r="J205" i="1"/>
  <c r="P205" i="1" s="1"/>
  <c r="I205" i="1"/>
  <c r="B205" i="1"/>
  <c r="Q204" i="1"/>
  <c r="R204" i="1" s="1"/>
  <c r="L204" i="1"/>
  <c r="J204" i="1"/>
  <c r="P204" i="1" s="1"/>
  <c r="I204" i="1"/>
  <c r="B204" i="1"/>
  <c r="Q203" i="1"/>
  <c r="R203" i="1" s="1"/>
  <c r="L203" i="1"/>
  <c r="J203" i="1"/>
  <c r="P203" i="1" s="1"/>
  <c r="I203" i="1"/>
  <c r="B203" i="1"/>
  <c r="Q202" i="1"/>
  <c r="R202" i="1" s="1"/>
  <c r="L202" i="1"/>
  <c r="J202" i="1"/>
  <c r="P202" i="1" s="1"/>
  <c r="I202" i="1"/>
  <c r="B202" i="1"/>
  <c r="Q201" i="1"/>
  <c r="R201" i="1" s="1"/>
  <c r="P201" i="1"/>
  <c r="L201" i="1"/>
  <c r="J201" i="1"/>
  <c r="I201" i="1"/>
  <c r="B201" i="1"/>
  <c r="Q200" i="1"/>
  <c r="R200" i="1" s="1"/>
  <c r="L200" i="1"/>
  <c r="J200" i="1"/>
  <c r="P200" i="1" s="1"/>
  <c r="I200" i="1"/>
  <c r="B200" i="1"/>
  <c r="Q199" i="1"/>
  <c r="R199" i="1" s="1"/>
  <c r="L199" i="1"/>
  <c r="J199" i="1"/>
  <c r="P199" i="1" s="1"/>
  <c r="I199" i="1"/>
  <c r="B199" i="1"/>
  <c r="Q198" i="1"/>
  <c r="R198" i="1" s="1"/>
  <c r="L198" i="1"/>
  <c r="J198" i="1"/>
  <c r="P198" i="1" s="1"/>
  <c r="I198" i="1"/>
  <c r="B198" i="1"/>
  <c r="Q197" i="1"/>
  <c r="R197" i="1" s="1"/>
  <c r="L197" i="1"/>
  <c r="J197" i="1"/>
  <c r="P197" i="1" s="1"/>
  <c r="I197" i="1"/>
  <c r="B197" i="1"/>
  <c r="Q196" i="1"/>
  <c r="R196" i="1" s="1"/>
  <c r="L196" i="1"/>
  <c r="J196" i="1"/>
  <c r="P196" i="1" s="1"/>
  <c r="I196" i="1"/>
  <c r="B196" i="1"/>
  <c r="Q195" i="1"/>
  <c r="R195" i="1" s="1"/>
  <c r="L195" i="1"/>
  <c r="J195" i="1"/>
  <c r="P195" i="1" s="1"/>
  <c r="I195" i="1"/>
  <c r="B195" i="1"/>
  <c r="Q194" i="1"/>
  <c r="R194" i="1" s="1"/>
  <c r="L194" i="1"/>
  <c r="J194" i="1"/>
  <c r="P194" i="1" s="1"/>
  <c r="I194" i="1"/>
  <c r="B194" i="1"/>
  <c r="Q193" i="1"/>
  <c r="R193" i="1" s="1"/>
  <c r="P193" i="1"/>
  <c r="L193" i="1"/>
  <c r="J193" i="1"/>
  <c r="I193" i="1"/>
  <c r="B193" i="1"/>
  <c r="Q192" i="1"/>
  <c r="R192" i="1" s="1"/>
  <c r="L192" i="1"/>
  <c r="J192" i="1"/>
  <c r="P192" i="1" s="1"/>
  <c r="I192" i="1"/>
  <c r="B192" i="1"/>
  <c r="Q191" i="1"/>
  <c r="R191" i="1" s="1"/>
  <c r="L191" i="1"/>
  <c r="J191" i="1"/>
  <c r="P191" i="1" s="1"/>
  <c r="I191" i="1"/>
  <c r="B191" i="1"/>
  <c r="Q190" i="1"/>
  <c r="R190" i="1" s="1"/>
  <c r="L190" i="1"/>
  <c r="J190" i="1"/>
  <c r="P190" i="1" s="1"/>
  <c r="I190" i="1"/>
  <c r="B190" i="1"/>
  <c r="Q189" i="1"/>
  <c r="R189" i="1" s="1"/>
  <c r="L189" i="1"/>
  <c r="J189" i="1"/>
  <c r="P189" i="1" s="1"/>
  <c r="I189" i="1"/>
  <c r="B189" i="1"/>
  <c r="Q188" i="1"/>
  <c r="R188" i="1" s="1"/>
  <c r="L188" i="1"/>
  <c r="J188" i="1"/>
  <c r="P188" i="1" s="1"/>
  <c r="I188" i="1"/>
  <c r="B188" i="1"/>
  <c r="Q187" i="1"/>
  <c r="R187" i="1" s="1"/>
  <c r="L187" i="1"/>
  <c r="J187" i="1"/>
  <c r="P187" i="1" s="1"/>
  <c r="I187" i="1"/>
  <c r="B187" i="1"/>
  <c r="Q186" i="1"/>
  <c r="R186" i="1" s="1"/>
  <c r="L186" i="1"/>
  <c r="J186" i="1"/>
  <c r="P186" i="1" s="1"/>
  <c r="I186" i="1"/>
  <c r="B186" i="1"/>
  <c r="Q185" i="1"/>
  <c r="R185" i="1" s="1"/>
  <c r="P185" i="1"/>
  <c r="L185" i="1"/>
  <c r="J185" i="1"/>
  <c r="I185" i="1"/>
  <c r="B185" i="1"/>
  <c r="Q184" i="1"/>
  <c r="R184" i="1" s="1"/>
  <c r="L184" i="1"/>
  <c r="J184" i="1"/>
  <c r="P184" i="1" s="1"/>
  <c r="I184" i="1"/>
  <c r="B184" i="1"/>
  <c r="Q183" i="1"/>
  <c r="R183" i="1" s="1"/>
  <c r="L183" i="1"/>
  <c r="J183" i="1"/>
  <c r="P183" i="1" s="1"/>
  <c r="I183" i="1"/>
  <c r="B183" i="1"/>
  <c r="Q182" i="1"/>
  <c r="R182" i="1" s="1"/>
  <c r="L182" i="1"/>
  <c r="J182" i="1"/>
  <c r="P182" i="1" s="1"/>
  <c r="I182" i="1"/>
  <c r="B182" i="1"/>
  <c r="Q181" i="1"/>
  <c r="R181" i="1" s="1"/>
  <c r="L181" i="1"/>
  <c r="J181" i="1"/>
  <c r="P181" i="1" s="1"/>
  <c r="I181" i="1"/>
  <c r="B181" i="1"/>
  <c r="Q180" i="1"/>
  <c r="R180" i="1" s="1"/>
  <c r="L180" i="1"/>
  <c r="J180" i="1"/>
  <c r="P180" i="1" s="1"/>
  <c r="I180" i="1"/>
  <c r="B180" i="1"/>
  <c r="Q179" i="1"/>
  <c r="R179" i="1" s="1"/>
  <c r="L179" i="1"/>
  <c r="J179" i="1"/>
  <c r="P179" i="1" s="1"/>
  <c r="I179" i="1"/>
  <c r="B179" i="1"/>
  <c r="Q178" i="1"/>
  <c r="R178" i="1" s="1"/>
  <c r="L178" i="1"/>
  <c r="J178" i="1"/>
  <c r="P178" i="1" s="1"/>
  <c r="I178" i="1"/>
  <c r="B178" i="1"/>
  <c r="Q177" i="1"/>
  <c r="R177" i="1" s="1"/>
  <c r="P177" i="1"/>
  <c r="L177" i="1"/>
  <c r="J177" i="1"/>
  <c r="I177" i="1"/>
  <c r="B177" i="1"/>
  <c r="Q176" i="1"/>
  <c r="R176" i="1" s="1"/>
  <c r="L176" i="1"/>
  <c r="J176" i="1"/>
  <c r="P176" i="1" s="1"/>
  <c r="I176" i="1"/>
  <c r="B176" i="1"/>
  <c r="Q175" i="1"/>
  <c r="R175" i="1" s="1"/>
  <c r="L175" i="1"/>
  <c r="J175" i="1"/>
  <c r="P175" i="1" s="1"/>
  <c r="I175" i="1"/>
  <c r="B175" i="1"/>
  <c r="Q174" i="1"/>
  <c r="R174" i="1" s="1"/>
  <c r="L174" i="1"/>
  <c r="J174" i="1"/>
  <c r="P174" i="1" s="1"/>
  <c r="I174" i="1"/>
  <c r="B174" i="1"/>
  <c r="Q173" i="1"/>
  <c r="R173" i="1" s="1"/>
  <c r="L173" i="1"/>
  <c r="J173" i="1"/>
  <c r="P173" i="1" s="1"/>
  <c r="I173" i="1"/>
  <c r="B173" i="1"/>
  <c r="Q172" i="1"/>
  <c r="R172" i="1" s="1"/>
  <c r="L172" i="1"/>
  <c r="J172" i="1"/>
  <c r="P172" i="1" s="1"/>
  <c r="I172" i="1"/>
  <c r="B172" i="1"/>
  <c r="Q171" i="1"/>
  <c r="R171" i="1" s="1"/>
  <c r="L171" i="1"/>
  <c r="J171" i="1"/>
  <c r="P171" i="1" s="1"/>
  <c r="I171" i="1"/>
  <c r="B171" i="1"/>
  <c r="Q170" i="1"/>
  <c r="R170" i="1" s="1"/>
  <c r="L170" i="1"/>
  <c r="J170" i="1"/>
  <c r="P170" i="1" s="1"/>
  <c r="I170" i="1"/>
  <c r="B170" i="1"/>
  <c r="Q169" i="1"/>
  <c r="R169" i="1" s="1"/>
  <c r="P169" i="1"/>
  <c r="L169" i="1"/>
  <c r="J169" i="1"/>
  <c r="I169" i="1"/>
  <c r="B169" i="1"/>
  <c r="Q168" i="1"/>
  <c r="R168" i="1" s="1"/>
  <c r="L168" i="1"/>
  <c r="J168" i="1"/>
  <c r="P168" i="1" s="1"/>
  <c r="I168" i="1"/>
  <c r="B168" i="1"/>
  <c r="Q167" i="1"/>
  <c r="R167" i="1" s="1"/>
  <c r="L167" i="1"/>
  <c r="J167" i="1"/>
  <c r="P167" i="1" s="1"/>
  <c r="I167" i="1"/>
  <c r="B167" i="1"/>
  <c r="Q166" i="1"/>
  <c r="R166" i="1" s="1"/>
  <c r="L166" i="1"/>
  <c r="J166" i="1"/>
  <c r="P166" i="1" s="1"/>
  <c r="I166" i="1"/>
  <c r="B166" i="1"/>
  <c r="Q165" i="1"/>
  <c r="R165" i="1" s="1"/>
  <c r="L165" i="1"/>
  <c r="J165" i="1"/>
  <c r="P165" i="1" s="1"/>
  <c r="I165" i="1"/>
  <c r="B165" i="1"/>
  <c r="Q164" i="1"/>
  <c r="R164" i="1" s="1"/>
  <c r="L164" i="1"/>
  <c r="J164" i="1"/>
  <c r="P164" i="1" s="1"/>
  <c r="I164" i="1"/>
  <c r="B164" i="1"/>
  <c r="Q163" i="1"/>
  <c r="R163" i="1" s="1"/>
  <c r="L163" i="1"/>
  <c r="J163" i="1"/>
  <c r="P163" i="1" s="1"/>
  <c r="I163" i="1"/>
  <c r="B163" i="1"/>
  <c r="Q162" i="1"/>
  <c r="R162" i="1" s="1"/>
  <c r="L162" i="1"/>
  <c r="J162" i="1"/>
  <c r="P162" i="1" s="1"/>
  <c r="I162" i="1"/>
  <c r="B162" i="1"/>
  <c r="Q161" i="1"/>
  <c r="R161" i="1" s="1"/>
  <c r="P161" i="1"/>
  <c r="L161" i="1"/>
  <c r="J161" i="1"/>
  <c r="I161" i="1"/>
  <c r="B161" i="1"/>
  <c r="Q160" i="1"/>
  <c r="R160" i="1" s="1"/>
  <c r="L160" i="1"/>
  <c r="J160" i="1"/>
  <c r="P160" i="1" s="1"/>
  <c r="I160" i="1"/>
  <c r="B160" i="1"/>
  <c r="Q159" i="1"/>
  <c r="R159" i="1" s="1"/>
  <c r="L159" i="1"/>
  <c r="J159" i="1"/>
  <c r="P159" i="1" s="1"/>
  <c r="I159" i="1"/>
  <c r="B159" i="1"/>
  <c r="Q158" i="1"/>
  <c r="R158" i="1" s="1"/>
  <c r="L158" i="1"/>
  <c r="J158" i="1"/>
  <c r="P158" i="1" s="1"/>
  <c r="I158" i="1"/>
  <c r="B158" i="1"/>
  <c r="Q157" i="1"/>
  <c r="R157" i="1" s="1"/>
  <c r="L157" i="1"/>
  <c r="J157" i="1"/>
  <c r="P157" i="1" s="1"/>
  <c r="I157" i="1"/>
  <c r="B157" i="1"/>
  <c r="Q156" i="1"/>
  <c r="R156" i="1" s="1"/>
  <c r="L156" i="1"/>
  <c r="J156" i="1"/>
  <c r="P156" i="1" s="1"/>
  <c r="I156" i="1"/>
  <c r="B156" i="1"/>
  <c r="Q155" i="1"/>
  <c r="R155" i="1" s="1"/>
  <c r="L155" i="1"/>
  <c r="J155" i="1"/>
  <c r="P155" i="1" s="1"/>
  <c r="I155" i="1"/>
  <c r="B155" i="1"/>
  <c r="Q154" i="1"/>
  <c r="R154" i="1" s="1"/>
  <c r="L154" i="1"/>
  <c r="J154" i="1"/>
  <c r="P154" i="1" s="1"/>
  <c r="I154" i="1"/>
  <c r="B154" i="1"/>
  <c r="Q153" i="1"/>
  <c r="R153" i="1" s="1"/>
  <c r="P153" i="1"/>
  <c r="L153" i="1"/>
  <c r="J153" i="1"/>
  <c r="I153" i="1"/>
  <c r="B153" i="1"/>
  <c r="Q152" i="1"/>
  <c r="R152" i="1" s="1"/>
  <c r="L152" i="1"/>
  <c r="J152" i="1"/>
  <c r="P152" i="1" s="1"/>
  <c r="I152" i="1"/>
  <c r="B152" i="1"/>
  <c r="Q151" i="1"/>
  <c r="R151" i="1" s="1"/>
  <c r="L151" i="1"/>
  <c r="J151" i="1"/>
  <c r="P151" i="1" s="1"/>
  <c r="I151" i="1"/>
  <c r="B151" i="1"/>
  <c r="Q150" i="1"/>
  <c r="R150" i="1" s="1"/>
  <c r="L150" i="1"/>
  <c r="J150" i="1"/>
  <c r="P150" i="1" s="1"/>
  <c r="I150" i="1"/>
  <c r="B150" i="1"/>
  <c r="Q149" i="1"/>
  <c r="R149" i="1" s="1"/>
  <c r="L149" i="1"/>
  <c r="J149" i="1"/>
  <c r="P149" i="1" s="1"/>
  <c r="I149" i="1"/>
  <c r="B149" i="1"/>
  <c r="Q148" i="1"/>
  <c r="R148" i="1" s="1"/>
  <c r="L148" i="1"/>
  <c r="J148" i="1"/>
  <c r="P148" i="1" s="1"/>
  <c r="I148" i="1"/>
  <c r="B148" i="1"/>
  <c r="Q147" i="1"/>
  <c r="R147" i="1" s="1"/>
  <c r="L147" i="1"/>
  <c r="J147" i="1"/>
  <c r="P147" i="1" s="1"/>
  <c r="I147" i="1"/>
  <c r="B147" i="1"/>
  <c r="Q146" i="1"/>
  <c r="R146" i="1" s="1"/>
  <c r="L146" i="1"/>
  <c r="J146" i="1"/>
  <c r="P146" i="1" s="1"/>
  <c r="I146" i="1"/>
  <c r="B146" i="1"/>
  <c r="Q145" i="1"/>
  <c r="R145" i="1" s="1"/>
  <c r="P145" i="1"/>
  <c r="L145" i="1"/>
  <c r="J145" i="1"/>
  <c r="I145" i="1"/>
  <c r="B145" i="1"/>
  <c r="Q144" i="1"/>
  <c r="R144" i="1" s="1"/>
  <c r="L144" i="1"/>
  <c r="J144" i="1"/>
  <c r="P144" i="1" s="1"/>
  <c r="I144" i="1"/>
  <c r="B144" i="1"/>
  <c r="Q143" i="1"/>
  <c r="R143" i="1" s="1"/>
  <c r="L143" i="1"/>
  <c r="J143" i="1"/>
  <c r="P143" i="1" s="1"/>
  <c r="I143" i="1"/>
  <c r="B143" i="1"/>
  <c r="Q142" i="1"/>
  <c r="R142" i="1" s="1"/>
  <c r="L142" i="1"/>
  <c r="J142" i="1"/>
  <c r="P142" i="1" s="1"/>
  <c r="I142" i="1"/>
  <c r="B142" i="1"/>
  <c r="Q141" i="1"/>
  <c r="R141" i="1" s="1"/>
  <c r="L141" i="1"/>
  <c r="J141" i="1"/>
  <c r="P141" i="1" s="1"/>
  <c r="I141" i="1"/>
  <c r="B141" i="1"/>
  <c r="Q140" i="1"/>
  <c r="R140" i="1" s="1"/>
  <c r="L140" i="1"/>
  <c r="J140" i="1"/>
  <c r="P140" i="1" s="1"/>
  <c r="I140" i="1"/>
  <c r="B140" i="1"/>
  <c r="Q139" i="1"/>
  <c r="R139" i="1" s="1"/>
  <c r="L139" i="1"/>
  <c r="J139" i="1"/>
  <c r="P139" i="1" s="1"/>
  <c r="I139" i="1"/>
  <c r="B139" i="1"/>
  <c r="Q138" i="1"/>
  <c r="R138" i="1" s="1"/>
  <c r="L138" i="1"/>
  <c r="J138" i="1"/>
  <c r="P138" i="1" s="1"/>
  <c r="I138" i="1"/>
  <c r="B138" i="1"/>
  <c r="Q137" i="1"/>
  <c r="R137" i="1" s="1"/>
  <c r="P137" i="1"/>
  <c r="L137" i="1"/>
  <c r="J137" i="1"/>
  <c r="I137" i="1"/>
  <c r="B137" i="1"/>
  <c r="Q136" i="1"/>
  <c r="R136" i="1" s="1"/>
  <c r="L136" i="1"/>
  <c r="J136" i="1"/>
  <c r="P136" i="1" s="1"/>
  <c r="I136" i="1"/>
  <c r="B136" i="1"/>
  <c r="Q135" i="1"/>
  <c r="R135" i="1" s="1"/>
  <c r="L135" i="1"/>
  <c r="J135" i="1"/>
  <c r="P135" i="1" s="1"/>
  <c r="I135" i="1"/>
  <c r="B135" i="1"/>
  <c r="Q134" i="1"/>
  <c r="R134" i="1" s="1"/>
  <c r="L134" i="1"/>
  <c r="J134" i="1"/>
  <c r="P134" i="1" s="1"/>
  <c r="I134" i="1"/>
  <c r="B134" i="1"/>
  <c r="Q133" i="1"/>
  <c r="R133" i="1" s="1"/>
  <c r="L133" i="1"/>
  <c r="J133" i="1"/>
  <c r="P133" i="1" s="1"/>
  <c r="I133" i="1"/>
  <c r="B133" i="1"/>
  <c r="Q132" i="1"/>
  <c r="R132" i="1" s="1"/>
  <c r="L132" i="1"/>
  <c r="J132" i="1"/>
  <c r="P132" i="1" s="1"/>
  <c r="I132" i="1"/>
  <c r="B132" i="1"/>
  <c r="Q131" i="1"/>
  <c r="R131" i="1" s="1"/>
  <c r="L131" i="1"/>
  <c r="J131" i="1"/>
  <c r="P131" i="1" s="1"/>
  <c r="I131" i="1"/>
  <c r="B131" i="1"/>
  <c r="Q130" i="1"/>
  <c r="R130" i="1" s="1"/>
  <c r="L130" i="1"/>
  <c r="J130" i="1"/>
  <c r="P130" i="1" s="1"/>
  <c r="I130" i="1"/>
  <c r="B130" i="1"/>
  <c r="Q129" i="1"/>
  <c r="R129" i="1" s="1"/>
  <c r="P129" i="1"/>
  <c r="L129" i="1"/>
  <c r="J129" i="1"/>
  <c r="I129" i="1"/>
  <c r="B129" i="1"/>
  <c r="Q128" i="1"/>
  <c r="R128" i="1" s="1"/>
  <c r="L128" i="1"/>
  <c r="J128" i="1"/>
  <c r="P128" i="1" s="1"/>
  <c r="I128" i="1"/>
  <c r="B128" i="1"/>
  <c r="Q127" i="1"/>
  <c r="R127" i="1" s="1"/>
  <c r="L127" i="1"/>
  <c r="J127" i="1"/>
  <c r="P127" i="1" s="1"/>
  <c r="I127" i="1"/>
  <c r="B127" i="1"/>
  <c r="Q126" i="1"/>
  <c r="R126" i="1" s="1"/>
  <c r="L126" i="1"/>
  <c r="J126" i="1"/>
  <c r="P126" i="1" s="1"/>
  <c r="I126" i="1"/>
  <c r="B126" i="1"/>
  <c r="Q125" i="1"/>
  <c r="R125" i="1" s="1"/>
  <c r="L125" i="1"/>
  <c r="J125" i="1"/>
  <c r="P125" i="1" s="1"/>
  <c r="I125" i="1"/>
  <c r="B125" i="1"/>
  <c r="Q124" i="1"/>
  <c r="R124" i="1" s="1"/>
  <c r="L124" i="1"/>
  <c r="J124" i="1"/>
  <c r="P124" i="1" s="1"/>
  <c r="I124" i="1"/>
  <c r="B124" i="1"/>
  <c r="Q123" i="1"/>
  <c r="R123" i="1" s="1"/>
  <c r="L123" i="1"/>
  <c r="J123" i="1"/>
  <c r="P123" i="1" s="1"/>
  <c r="I123" i="1"/>
  <c r="B123" i="1"/>
  <c r="Q122" i="1"/>
  <c r="R122" i="1" s="1"/>
  <c r="P122" i="1"/>
  <c r="L122" i="1"/>
  <c r="J122" i="1"/>
  <c r="I122" i="1"/>
  <c r="B122" i="1"/>
  <c r="Q121" i="1"/>
  <c r="R121" i="1" s="1"/>
  <c r="L121" i="1"/>
  <c r="J121" i="1"/>
  <c r="P121" i="1" s="1"/>
  <c r="I121" i="1"/>
  <c r="B121" i="1"/>
  <c r="Q120" i="1"/>
  <c r="R120" i="1" s="1"/>
  <c r="P120" i="1"/>
  <c r="L120" i="1"/>
  <c r="J120" i="1"/>
  <c r="I120" i="1"/>
  <c r="B120" i="1"/>
  <c r="Q119" i="1"/>
  <c r="R119" i="1" s="1"/>
  <c r="L119" i="1"/>
  <c r="J119" i="1"/>
  <c r="P119" i="1" s="1"/>
  <c r="I119" i="1"/>
  <c r="B119" i="1"/>
  <c r="Q118" i="1"/>
  <c r="R118" i="1" s="1"/>
  <c r="L118" i="1"/>
  <c r="J118" i="1"/>
  <c r="P118" i="1" s="1"/>
  <c r="I118" i="1"/>
  <c r="B118" i="1"/>
  <c r="Q117" i="1"/>
  <c r="R117" i="1" s="1"/>
  <c r="P117" i="1"/>
  <c r="L117" i="1"/>
  <c r="J117" i="1"/>
  <c r="I117" i="1"/>
  <c r="B117" i="1"/>
  <c r="Q116" i="1"/>
  <c r="R116" i="1" s="1"/>
  <c r="L116" i="1"/>
  <c r="J116" i="1"/>
  <c r="P116" i="1" s="1"/>
  <c r="I116" i="1"/>
  <c r="B116" i="1"/>
  <c r="Q115" i="1"/>
  <c r="R115" i="1" s="1"/>
  <c r="L115" i="1"/>
  <c r="J115" i="1"/>
  <c r="P115" i="1" s="1"/>
  <c r="I115" i="1"/>
  <c r="B115" i="1"/>
  <c r="Q114" i="1"/>
  <c r="R114" i="1" s="1"/>
  <c r="P114" i="1"/>
  <c r="L114" i="1"/>
  <c r="J114" i="1"/>
  <c r="I114" i="1"/>
  <c r="B114" i="1"/>
  <c r="Q113" i="1"/>
  <c r="R113" i="1" s="1"/>
  <c r="L113" i="1"/>
  <c r="J113" i="1"/>
  <c r="P113" i="1" s="1"/>
  <c r="I113" i="1"/>
  <c r="B113" i="1"/>
  <c r="Q112" i="1"/>
  <c r="R112" i="1" s="1"/>
  <c r="L112" i="1"/>
  <c r="J112" i="1"/>
  <c r="P112" i="1" s="1"/>
  <c r="I112" i="1"/>
  <c r="B112" i="1"/>
  <c r="Q111" i="1"/>
  <c r="R111" i="1" s="1"/>
  <c r="P111" i="1"/>
  <c r="L111" i="1"/>
  <c r="J111" i="1"/>
  <c r="I111" i="1"/>
  <c r="B111" i="1"/>
  <c r="Q110" i="1"/>
  <c r="R110" i="1" s="1"/>
  <c r="L110" i="1"/>
  <c r="J110" i="1"/>
  <c r="P110" i="1" s="1"/>
  <c r="I110" i="1"/>
  <c r="B110" i="1"/>
  <c r="Q109" i="1"/>
  <c r="R109" i="1" s="1"/>
  <c r="L109" i="1"/>
  <c r="J109" i="1"/>
  <c r="P109" i="1" s="1"/>
  <c r="I109" i="1"/>
  <c r="B109" i="1"/>
  <c r="Q108" i="1"/>
  <c r="R108" i="1" s="1"/>
  <c r="L108" i="1"/>
  <c r="J108" i="1"/>
  <c r="P108" i="1" s="1"/>
  <c r="I108" i="1"/>
  <c r="B108" i="1"/>
  <c r="Q107" i="1"/>
  <c r="R107" i="1" s="1"/>
  <c r="L107" i="1"/>
  <c r="J107" i="1"/>
  <c r="P107" i="1" s="1"/>
  <c r="I107" i="1"/>
  <c r="B107" i="1"/>
  <c r="Q106" i="1"/>
  <c r="R106" i="1" s="1"/>
  <c r="P106" i="1"/>
  <c r="L106" i="1"/>
  <c r="J106" i="1"/>
  <c r="I106" i="1"/>
  <c r="B106" i="1"/>
  <c r="Q105" i="1"/>
  <c r="R105" i="1" s="1"/>
  <c r="L105" i="1"/>
  <c r="J105" i="1"/>
  <c r="P105" i="1" s="1"/>
  <c r="I105" i="1"/>
  <c r="B105" i="1"/>
  <c r="Q104" i="1"/>
  <c r="R104" i="1" s="1"/>
  <c r="L104" i="1"/>
  <c r="J104" i="1"/>
  <c r="P104" i="1" s="1"/>
  <c r="I104" i="1"/>
  <c r="B104" i="1"/>
  <c r="Q103" i="1"/>
  <c r="R103" i="1" s="1"/>
  <c r="P103" i="1"/>
  <c r="L103" i="1"/>
  <c r="J103" i="1"/>
  <c r="I103" i="1"/>
  <c r="B103" i="1"/>
  <c r="Q102" i="1"/>
  <c r="R102" i="1" s="1"/>
  <c r="L102" i="1"/>
  <c r="J102" i="1"/>
  <c r="P102" i="1" s="1"/>
  <c r="I102" i="1"/>
  <c r="B102" i="1"/>
  <c r="Q101" i="1"/>
  <c r="R101" i="1" s="1"/>
  <c r="L101" i="1"/>
  <c r="J101" i="1"/>
  <c r="P101" i="1" s="1"/>
  <c r="I101" i="1"/>
  <c r="B101" i="1"/>
  <c r="Q100" i="1"/>
  <c r="R100" i="1" s="1"/>
  <c r="L100" i="1"/>
  <c r="J100" i="1"/>
  <c r="P100" i="1" s="1"/>
  <c r="I100" i="1"/>
  <c r="B100" i="1"/>
  <c r="Q99" i="1"/>
  <c r="R99" i="1" s="1"/>
  <c r="L99" i="1"/>
  <c r="J99" i="1"/>
  <c r="P99" i="1" s="1"/>
  <c r="I99" i="1"/>
  <c r="B99" i="1"/>
  <c r="Q98" i="1"/>
  <c r="R98" i="1" s="1"/>
  <c r="P98" i="1"/>
  <c r="L98" i="1"/>
  <c r="J98" i="1"/>
  <c r="I98" i="1"/>
  <c r="B98" i="1"/>
  <c r="Q97" i="1"/>
  <c r="R97" i="1" s="1"/>
  <c r="L97" i="1"/>
  <c r="J97" i="1"/>
  <c r="P97" i="1" s="1"/>
  <c r="I97" i="1"/>
  <c r="B97" i="1"/>
  <c r="Q96" i="1"/>
  <c r="R96" i="1" s="1"/>
  <c r="L96" i="1"/>
  <c r="J96" i="1"/>
  <c r="P96" i="1" s="1"/>
  <c r="I96" i="1"/>
  <c r="B96" i="1"/>
  <c r="Q95" i="1"/>
  <c r="R95" i="1" s="1"/>
  <c r="P95" i="1"/>
  <c r="L95" i="1"/>
  <c r="J95" i="1"/>
  <c r="I95" i="1"/>
  <c r="B95" i="1"/>
  <c r="Q94" i="1"/>
  <c r="R94" i="1" s="1"/>
  <c r="L94" i="1"/>
  <c r="J94" i="1"/>
  <c r="P94" i="1" s="1"/>
  <c r="I94" i="1"/>
  <c r="B94" i="1"/>
  <c r="Q93" i="1"/>
  <c r="R93" i="1" s="1"/>
  <c r="L93" i="1"/>
  <c r="J93" i="1"/>
  <c r="P93" i="1" s="1"/>
  <c r="I93" i="1"/>
  <c r="B93" i="1"/>
  <c r="Q92" i="1"/>
  <c r="R92" i="1" s="1"/>
  <c r="L92" i="1"/>
  <c r="J92" i="1"/>
  <c r="P92" i="1" s="1"/>
  <c r="I92" i="1"/>
  <c r="B92" i="1"/>
  <c r="Q91" i="1"/>
  <c r="R91" i="1" s="1"/>
  <c r="L91" i="1"/>
  <c r="J91" i="1"/>
  <c r="P91" i="1" s="1"/>
  <c r="I91" i="1"/>
  <c r="B91" i="1"/>
  <c r="Q90" i="1"/>
  <c r="R90" i="1" s="1"/>
  <c r="P90" i="1"/>
  <c r="L90" i="1"/>
  <c r="J90" i="1"/>
  <c r="I90" i="1"/>
  <c r="B90" i="1"/>
  <c r="Q89" i="1"/>
  <c r="R89" i="1" s="1"/>
  <c r="L89" i="1"/>
  <c r="J89" i="1"/>
  <c r="P89" i="1" s="1"/>
  <c r="I89" i="1"/>
  <c r="B89" i="1"/>
  <c r="Q88" i="1"/>
  <c r="R88" i="1" s="1"/>
  <c r="L88" i="1"/>
  <c r="J88" i="1"/>
  <c r="P88" i="1" s="1"/>
  <c r="I88" i="1"/>
  <c r="B88" i="1"/>
  <c r="Q87" i="1"/>
  <c r="R87" i="1" s="1"/>
  <c r="P87" i="1"/>
  <c r="L87" i="1"/>
  <c r="J87" i="1"/>
  <c r="I87" i="1"/>
  <c r="B87" i="1"/>
  <c r="Q86" i="1"/>
  <c r="R86" i="1" s="1"/>
  <c r="L86" i="1"/>
  <c r="J86" i="1"/>
  <c r="P86" i="1" s="1"/>
  <c r="I86" i="1"/>
  <c r="B86" i="1"/>
  <c r="Q85" i="1"/>
  <c r="R85" i="1" s="1"/>
  <c r="L85" i="1"/>
  <c r="J85" i="1"/>
  <c r="P85" i="1" s="1"/>
  <c r="I85" i="1"/>
  <c r="B85" i="1"/>
  <c r="Q84" i="1"/>
  <c r="R84" i="1" s="1"/>
  <c r="L84" i="1"/>
  <c r="J84" i="1"/>
  <c r="P84" i="1" s="1"/>
  <c r="I84" i="1"/>
  <c r="B84" i="1"/>
  <c r="Q83" i="1"/>
  <c r="R83" i="1" s="1"/>
  <c r="L83" i="1"/>
  <c r="J83" i="1"/>
  <c r="P83" i="1" s="1"/>
  <c r="I83" i="1"/>
  <c r="B83" i="1"/>
  <c r="Q82" i="1"/>
  <c r="R82" i="1" s="1"/>
  <c r="P82" i="1"/>
  <c r="L82" i="1"/>
  <c r="J82" i="1"/>
  <c r="I82" i="1"/>
  <c r="B82" i="1"/>
  <c r="Q81" i="1"/>
  <c r="R81" i="1" s="1"/>
  <c r="L81" i="1"/>
  <c r="J81" i="1"/>
  <c r="P81" i="1" s="1"/>
  <c r="I81" i="1"/>
  <c r="B81" i="1"/>
  <c r="Q80" i="1"/>
  <c r="R80" i="1" s="1"/>
  <c r="L80" i="1"/>
  <c r="J80" i="1"/>
  <c r="P80" i="1" s="1"/>
  <c r="I80" i="1"/>
  <c r="B80" i="1"/>
  <c r="Q79" i="1"/>
  <c r="R79" i="1" s="1"/>
  <c r="P79" i="1"/>
  <c r="L79" i="1"/>
  <c r="J79" i="1"/>
  <c r="I79" i="1"/>
  <c r="B79" i="1"/>
  <c r="Q78" i="1"/>
  <c r="R78" i="1" s="1"/>
  <c r="L78" i="1"/>
  <c r="J78" i="1"/>
  <c r="P78" i="1" s="1"/>
  <c r="I78" i="1"/>
  <c r="B78" i="1"/>
  <c r="Q77" i="1"/>
  <c r="R77" i="1" s="1"/>
  <c r="L77" i="1"/>
  <c r="J77" i="1"/>
  <c r="P77" i="1" s="1"/>
  <c r="I77" i="1"/>
  <c r="B77" i="1"/>
  <c r="Q76" i="1"/>
  <c r="R76" i="1" s="1"/>
  <c r="L76" i="1"/>
  <c r="J76" i="1"/>
  <c r="P76" i="1" s="1"/>
  <c r="I76" i="1"/>
  <c r="B76" i="1"/>
  <c r="Q75" i="1"/>
  <c r="R75" i="1" s="1"/>
  <c r="P75" i="1"/>
  <c r="L75" i="1"/>
  <c r="J75" i="1"/>
  <c r="I75" i="1"/>
  <c r="B75" i="1"/>
  <c r="Q74" i="1"/>
  <c r="R74" i="1" s="1"/>
  <c r="L74" i="1"/>
  <c r="J74" i="1"/>
  <c r="P74" i="1" s="1"/>
  <c r="I74" i="1"/>
  <c r="B74" i="1"/>
  <c r="Q73" i="1"/>
  <c r="R73" i="1" s="1"/>
  <c r="L73" i="1"/>
  <c r="J73" i="1"/>
  <c r="P73" i="1" s="1"/>
  <c r="I73" i="1"/>
  <c r="B73" i="1"/>
  <c r="Q72" i="1"/>
  <c r="R72" i="1" s="1"/>
  <c r="L72" i="1"/>
  <c r="J72" i="1"/>
  <c r="P72" i="1" s="1"/>
  <c r="I72" i="1"/>
  <c r="B72" i="1"/>
  <c r="Q71" i="1"/>
  <c r="R71" i="1" s="1"/>
  <c r="L71" i="1"/>
  <c r="J71" i="1"/>
  <c r="P71" i="1" s="1"/>
  <c r="I71" i="1"/>
  <c r="B71" i="1"/>
  <c r="Q70" i="1"/>
  <c r="R70" i="1" s="1"/>
  <c r="P70" i="1"/>
  <c r="L70" i="1"/>
  <c r="J70" i="1"/>
  <c r="I70" i="1"/>
  <c r="B70" i="1"/>
  <c r="Q69" i="1"/>
  <c r="R69" i="1" s="1"/>
  <c r="L69" i="1"/>
  <c r="J69" i="1"/>
  <c r="P69" i="1" s="1"/>
  <c r="I69" i="1"/>
  <c r="B69" i="1"/>
  <c r="Q68" i="1"/>
  <c r="R68" i="1" s="1"/>
  <c r="L68" i="1"/>
  <c r="J68" i="1"/>
  <c r="P68" i="1" s="1"/>
  <c r="I68" i="1"/>
  <c r="B68" i="1"/>
  <c r="Q67" i="1"/>
  <c r="R67" i="1" s="1"/>
  <c r="P67" i="1"/>
  <c r="L67" i="1"/>
  <c r="J67" i="1"/>
  <c r="I67" i="1"/>
  <c r="B67" i="1"/>
  <c r="Q66" i="1"/>
  <c r="R66" i="1" s="1"/>
  <c r="L66" i="1"/>
  <c r="J66" i="1"/>
  <c r="P66" i="1" s="1"/>
  <c r="I66" i="1"/>
  <c r="B66" i="1"/>
  <c r="Q65" i="1"/>
  <c r="R65" i="1" s="1"/>
  <c r="L65" i="1"/>
  <c r="J65" i="1"/>
  <c r="P65" i="1" s="1"/>
  <c r="I65" i="1"/>
  <c r="B65" i="1"/>
  <c r="Q64" i="1"/>
  <c r="R64" i="1" s="1"/>
  <c r="L64" i="1"/>
  <c r="J64" i="1"/>
  <c r="P64" i="1" s="1"/>
  <c r="I64" i="1"/>
  <c r="B64" i="1"/>
  <c r="Q63" i="1"/>
  <c r="R63" i="1" s="1"/>
  <c r="L63" i="1"/>
  <c r="J63" i="1"/>
  <c r="P63" i="1" s="1"/>
  <c r="I63" i="1"/>
  <c r="B63" i="1"/>
  <c r="Q62" i="1"/>
  <c r="R62" i="1" s="1"/>
  <c r="P62" i="1"/>
  <c r="L62" i="1"/>
  <c r="J62" i="1"/>
  <c r="I62" i="1"/>
  <c r="B62" i="1"/>
  <c r="Q61" i="1"/>
  <c r="R61" i="1" s="1"/>
  <c r="L61" i="1"/>
  <c r="J61" i="1"/>
  <c r="P61" i="1" s="1"/>
  <c r="I61" i="1"/>
  <c r="B61" i="1"/>
  <c r="Q60" i="1"/>
  <c r="R60" i="1" s="1"/>
  <c r="L60" i="1"/>
  <c r="J60" i="1"/>
  <c r="P60" i="1" s="1"/>
  <c r="I60" i="1"/>
  <c r="B60" i="1"/>
  <c r="Q59" i="1"/>
  <c r="R59" i="1" s="1"/>
  <c r="P59" i="1"/>
  <c r="L59" i="1"/>
  <c r="J59" i="1"/>
  <c r="I59" i="1"/>
  <c r="B59" i="1"/>
  <c r="Q58" i="1"/>
  <c r="R58" i="1" s="1"/>
  <c r="L58" i="1"/>
  <c r="J58" i="1"/>
  <c r="P58" i="1" s="1"/>
  <c r="I58" i="1"/>
  <c r="B58" i="1"/>
  <c r="Q57" i="1"/>
  <c r="R57" i="1" s="1"/>
  <c r="L57" i="1"/>
  <c r="J57" i="1"/>
  <c r="P57" i="1" s="1"/>
  <c r="I57" i="1"/>
  <c r="B57" i="1"/>
  <c r="Q56" i="1"/>
  <c r="R56" i="1" s="1"/>
  <c r="L56" i="1"/>
  <c r="J56" i="1"/>
  <c r="P56" i="1" s="1"/>
  <c r="I56" i="1"/>
  <c r="B56" i="1"/>
  <c r="Q55" i="1"/>
  <c r="R55" i="1" s="1"/>
  <c r="L55" i="1"/>
  <c r="J55" i="1"/>
  <c r="P55" i="1" s="1"/>
  <c r="I55" i="1"/>
  <c r="B55" i="1"/>
  <c r="Q54" i="1"/>
  <c r="R54" i="1" s="1"/>
  <c r="P54" i="1"/>
  <c r="L54" i="1"/>
  <c r="J54" i="1"/>
  <c r="I54" i="1"/>
  <c r="B54" i="1"/>
  <c r="Q53" i="1"/>
  <c r="R53" i="1" s="1"/>
  <c r="L53" i="1"/>
  <c r="J53" i="1"/>
  <c r="P53" i="1" s="1"/>
  <c r="I53" i="1"/>
  <c r="B53" i="1"/>
  <c r="Q52" i="1"/>
  <c r="R52" i="1" s="1"/>
  <c r="L52" i="1"/>
  <c r="J52" i="1"/>
  <c r="P52" i="1" s="1"/>
  <c r="I52" i="1"/>
  <c r="B52" i="1"/>
  <c r="Q51" i="1"/>
  <c r="R51" i="1" s="1"/>
  <c r="P51" i="1"/>
  <c r="L51" i="1"/>
  <c r="J51" i="1"/>
  <c r="I51" i="1"/>
  <c r="B51" i="1"/>
  <c r="Q50" i="1"/>
  <c r="R50" i="1" s="1"/>
  <c r="L50" i="1"/>
  <c r="J50" i="1"/>
  <c r="P50" i="1" s="1"/>
  <c r="I50" i="1"/>
  <c r="B50" i="1"/>
  <c r="Q49" i="1"/>
  <c r="R49" i="1" s="1"/>
  <c r="L49" i="1"/>
  <c r="J49" i="1"/>
  <c r="P49" i="1" s="1"/>
  <c r="I49" i="1"/>
  <c r="B49" i="1"/>
  <c r="Q48" i="1"/>
  <c r="R48" i="1" s="1"/>
  <c r="L48" i="1"/>
  <c r="J48" i="1"/>
  <c r="P48" i="1" s="1"/>
  <c r="I48" i="1"/>
  <c r="B48" i="1"/>
  <c r="Q47" i="1"/>
  <c r="R47" i="1" s="1"/>
  <c r="L47" i="1"/>
  <c r="J47" i="1"/>
  <c r="P47" i="1" s="1"/>
  <c r="I47" i="1"/>
  <c r="B47" i="1"/>
  <c r="Q46" i="1"/>
  <c r="R46" i="1" s="1"/>
  <c r="P46" i="1"/>
  <c r="L46" i="1"/>
  <c r="J46" i="1"/>
  <c r="I46" i="1"/>
  <c r="B46" i="1"/>
  <c r="Q45" i="1"/>
  <c r="R45" i="1" s="1"/>
  <c r="L45" i="1"/>
  <c r="J45" i="1"/>
  <c r="P45" i="1" s="1"/>
  <c r="I45" i="1"/>
  <c r="B45" i="1"/>
  <c r="Q44" i="1"/>
  <c r="R44" i="1" s="1"/>
  <c r="L44" i="1"/>
  <c r="J44" i="1"/>
  <c r="P44" i="1" s="1"/>
  <c r="I44" i="1"/>
  <c r="B44" i="1"/>
  <c r="Q43" i="1"/>
  <c r="R43" i="1" s="1"/>
  <c r="P43" i="1"/>
  <c r="L43" i="1"/>
  <c r="J43" i="1"/>
  <c r="I43" i="1"/>
  <c r="B43" i="1"/>
  <c r="Q42" i="1"/>
  <c r="R42" i="1" s="1"/>
  <c r="L42" i="1"/>
  <c r="J42" i="1"/>
  <c r="P42" i="1" s="1"/>
  <c r="I42" i="1"/>
  <c r="B42" i="1"/>
  <c r="Q41" i="1"/>
  <c r="R41" i="1" s="1"/>
  <c r="L41" i="1"/>
  <c r="J41" i="1"/>
  <c r="P41" i="1" s="1"/>
  <c r="I41" i="1"/>
  <c r="B41" i="1"/>
  <c r="Q40" i="1"/>
  <c r="R40" i="1" s="1"/>
  <c r="L40" i="1"/>
  <c r="J40" i="1"/>
  <c r="P40" i="1" s="1"/>
  <c r="I40" i="1"/>
  <c r="B40" i="1"/>
  <c r="Q39" i="1"/>
  <c r="R39" i="1" s="1"/>
  <c r="L39" i="1"/>
  <c r="J39" i="1"/>
  <c r="P39" i="1" s="1"/>
  <c r="I39" i="1"/>
  <c r="B39" i="1"/>
  <c r="Q38" i="1"/>
  <c r="R38" i="1" s="1"/>
  <c r="P38" i="1"/>
  <c r="L38" i="1"/>
  <c r="J38" i="1"/>
  <c r="I38" i="1"/>
  <c r="B38" i="1"/>
  <c r="Q37" i="1"/>
  <c r="R37" i="1" s="1"/>
  <c r="L37" i="1"/>
  <c r="J37" i="1"/>
  <c r="P37" i="1" s="1"/>
  <c r="I37" i="1"/>
  <c r="B37" i="1"/>
  <c r="Q36" i="1"/>
  <c r="R36" i="1" s="1"/>
  <c r="L36" i="1"/>
  <c r="J36" i="1"/>
  <c r="P36" i="1" s="1"/>
  <c r="I36" i="1"/>
  <c r="B36" i="1"/>
  <c r="Q35" i="1"/>
  <c r="R35" i="1" s="1"/>
  <c r="P35" i="1"/>
  <c r="L35" i="1"/>
  <c r="J35" i="1"/>
  <c r="I35" i="1"/>
  <c r="B35" i="1"/>
  <c r="Q34" i="1"/>
  <c r="R34" i="1" s="1"/>
  <c r="L34" i="1"/>
  <c r="J34" i="1"/>
  <c r="P34" i="1" s="1"/>
  <c r="I34" i="1"/>
  <c r="B34" i="1"/>
  <c r="Q33" i="1"/>
  <c r="R33" i="1" s="1"/>
  <c r="L33" i="1"/>
  <c r="J33" i="1"/>
  <c r="P33" i="1" s="1"/>
  <c r="I33" i="1"/>
  <c r="B33" i="1"/>
  <c r="Q32" i="1"/>
  <c r="R32" i="1" s="1"/>
  <c r="L32" i="1"/>
  <c r="J32" i="1"/>
  <c r="P32" i="1" s="1"/>
  <c r="I32" i="1"/>
  <c r="B32" i="1"/>
  <c r="Q31" i="1"/>
  <c r="R31" i="1" s="1"/>
  <c r="L31" i="1"/>
  <c r="J31" i="1"/>
  <c r="P31" i="1" s="1"/>
  <c r="I31" i="1"/>
  <c r="B31" i="1"/>
  <c r="Q30" i="1"/>
  <c r="R30" i="1" s="1"/>
  <c r="P30" i="1"/>
  <c r="L30" i="1"/>
  <c r="J30" i="1"/>
  <c r="I30" i="1"/>
  <c r="B30" i="1"/>
  <c r="Q29" i="1"/>
  <c r="R29" i="1" s="1"/>
  <c r="L29" i="1"/>
  <c r="J29" i="1"/>
  <c r="P29" i="1" s="1"/>
  <c r="I29" i="1"/>
  <c r="B29" i="1"/>
  <c r="Q28" i="1"/>
  <c r="R28" i="1" s="1"/>
  <c r="L28" i="1"/>
  <c r="J28" i="1"/>
  <c r="P28" i="1" s="1"/>
  <c r="I28" i="1"/>
  <c r="B28" i="1"/>
  <c r="Q27" i="1"/>
  <c r="R27" i="1" s="1"/>
  <c r="P27" i="1"/>
  <c r="L27" i="1"/>
  <c r="J27" i="1"/>
  <c r="I27" i="1"/>
  <c r="B27" i="1"/>
  <c r="Q26" i="1"/>
  <c r="R26" i="1" s="1"/>
  <c r="L26" i="1"/>
  <c r="J26" i="1"/>
  <c r="P26" i="1" s="1"/>
  <c r="I26" i="1"/>
  <c r="B26" i="1"/>
  <c r="Q25" i="1"/>
  <c r="R25" i="1" s="1"/>
  <c r="L25" i="1"/>
  <c r="J25" i="1"/>
  <c r="P25" i="1" s="1"/>
  <c r="I25" i="1"/>
  <c r="B25" i="1"/>
  <c r="Q24" i="1"/>
  <c r="R24" i="1" s="1"/>
  <c r="L24" i="1"/>
  <c r="J24" i="1"/>
  <c r="P24" i="1" s="1"/>
  <c r="I24" i="1"/>
  <c r="B24" i="1"/>
  <c r="Q23" i="1"/>
  <c r="R23" i="1" s="1"/>
  <c r="L23" i="1"/>
  <c r="J23" i="1"/>
  <c r="P23" i="1" s="1"/>
  <c r="I23" i="1"/>
  <c r="B23" i="1"/>
  <c r="Q22" i="1"/>
  <c r="R22" i="1" s="1"/>
  <c r="P22" i="1"/>
  <c r="L22" i="1"/>
  <c r="J22" i="1"/>
  <c r="I22" i="1"/>
  <c r="B22" i="1"/>
  <c r="Q21" i="1"/>
  <c r="R21" i="1" s="1"/>
  <c r="L21" i="1"/>
  <c r="J21" i="1"/>
  <c r="P21" i="1" s="1"/>
  <c r="I21" i="1"/>
  <c r="B21" i="1"/>
  <c r="Q20" i="1"/>
  <c r="R20" i="1" s="1"/>
  <c r="L20" i="1"/>
  <c r="J20" i="1"/>
  <c r="P20" i="1" s="1"/>
  <c r="I20" i="1"/>
  <c r="B20" i="1"/>
  <c r="Q19" i="1"/>
  <c r="R19" i="1" s="1"/>
  <c r="P19" i="1"/>
  <c r="L19" i="1"/>
  <c r="J19" i="1"/>
  <c r="I19" i="1"/>
  <c r="B19" i="1"/>
  <c r="Q18" i="1"/>
  <c r="R18" i="1" s="1"/>
  <c r="L18" i="1"/>
  <c r="J18" i="1"/>
  <c r="P18" i="1" s="1"/>
  <c r="I18" i="1"/>
  <c r="B18" i="1"/>
  <c r="Q17" i="1"/>
  <c r="R17" i="1" s="1"/>
  <c r="L17" i="1"/>
  <c r="J17" i="1"/>
  <c r="P17" i="1" s="1"/>
  <c r="I17" i="1"/>
  <c r="B17" i="1"/>
  <c r="L16" i="1"/>
  <c r="I16" i="1"/>
  <c r="J16" i="1" s="1"/>
  <c r="P16" i="1" s="1"/>
  <c r="Q16" i="1" s="1"/>
  <c r="R16" i="1" s="1"/>
  <c r="B16" i="1"/>
  <c r="P15" i="1"/>
  <c r="Q15" i="1" s="1"/>
  <c r="R15" i="1" s="1"/>
  <c r="L15" i="1"/>
  <c r="I15" i="1"/>
  <c r="J15" i="1" s="1"/>
  <c r="B15" i="1"/>
  <c r="P14" i="1"/>
  <c r="Q14" i="1" s="1"/>
  <c r="R14" i="1" s="1"/>
  <c r="L14" i="1"/>
  <c r="I14" i="1"/>
  <c r="J14" i="1" s="1"/>
  <c r="D37" i="2" s="1"/>
  <c r="B14" i="1"/>
  <c r="L13" i="1"/>
  <c r="I13" i="1"/>
  <c r="J13" i="1" s="1"/>
  <c r="B13" i="1"/>
  <c r="L12" i="1"/>
  <c r="I12" i="1"/>
  <c r="J12" i="1" s="1"/>
  <c r="P12" i="1" s="1"/>
  <c r="Q12" i="1" s="1"/>
  <c r="R12" i="1" s="1"/>
  <c r="B12" i="1"/>
  <c r="P11" i="1"/>
  <c r="Q11" i="1" s="1"/>
  <c r="L11" i="1"/>
  <c r="I11" i="1"/>
  <c r="J11" i="1" s="1"/>
  <c r="B11" i="1"/>
  <c r="P10" i="1"/>
  <c r="Q10" i="1" s="1"/>
  <c r="R10" i="1" s="1"/>
  <c r="L10" i="1"/>
  <c r="I10" i="1"/>
  <c r="J10" i="1" s="1"/>
  <c r="B10" i="1"/>
  <c r="L9" i="1"/>
  <c r="I9" i="1"/>
  <c r="J9" i="1" s="1"/>
  <c r="P9" i="1" s="1"/>
  <c r="Q9" i="1" s="1"/>
  <c r="R9" i="1" s="1"/>
  <c r="B9" i="1"/>
  <c r="F6" i="1"/>
  <c r="B6" i="1"/>
  <c r="V2" i="1"/>
  <c r="C19" i="2" l="1"/>
  <c r="G9" i="2"/>
  <c r="E19" i="2"/>
  <c r="R11" i="1"/>
  <c r="E6" i="1"/>
  <c r="D11" i="2"/>
  <c r="D33" i="2"/>
  <c r="D35" i="2"/>
  <c r="P6" i="1"/>
  <c r="G18" i="2"/>
  <c r="F17" i="2"/>
  <c r="H17" i="2" s="1"/>
  <c r="F13" i="2"/>
  <c r="G10" i="2"/>
  <c r="F9" i="2"/>
  <c r="H9" i="2" s="1"/>
  <c r="F18" i="2"/>
  <c r="H18" i="2" s="1"/>
  <c r="G15" i="2"/>
  <c r="F14" i="2"/>
  <c r="G11" i="2"/>
  <c r="F10" i="2"/>
  <c r="H10" i="2" s="1"/>
  <c r="F15" i="2"/>
  <c r="H15" i="2" s="1"/>
  <c r="G12" i="2"/>
  <c r="F7" i="2"/>
  <c r="G17" i="2"/>
  <c r="F12" i="2"/>
  <c r="F11" i="2"/>
  <c r="H11" i="2" s="1"/>
  <c r="G8" i="2"/>
  <c r="G16" i="2"/>
  <c r="F8" i="2"/>
  <c r="H8" i="2" s="1"/>
  <c r="D12" i="2"/>
  <c r="D13" i="2"/>
  <c r="P13" i="1"/>
  <c r="H6" i="1" s="1"/>
  <c r="G13" i="2"/>
  <c r="G7" i="2"/>
  <c r="F16" i="2"/>
  <c r="H16" i="2" s="1"/>
  <c r="G33" i="2"/>
  <c r="E40" i="2"/>
  <c r="D40" i="2"/>
  <c r="G40" i="2"/>
  <c r="F40" i="2"/>
  <c r="C40" i="2"/>
  <c r="F34" i="2"/>
  <c r="E38" i="2"/>
  <c r="D38" i="2"/>
  <c r="E46" i="2"/>
  <c r="D46" i="2"/>
  <c r="E36" i="2"/>
  <c r="D36" i="2"/>
  <c r="G37" i="2"/>
  <c r="C38" i="2"/>
  <c r="E44" i="2"/>
  <c r="D44" i="2"/>
  <c r="C46" i="2"/>
  <c r="E34" i="2"/>
  <c r="D34" i="2"/>
  <c r="G35" i="2"/>
  <c r="C36" i="2"/>
  <c r="F38" i="2"/>
  <c r="E42" i="2"/>
  <c r="D42" i="2"/>
  <c r="C44" i="2"/>
  <c r="F46" i="2"/>
  <c r="F33" i="2"/>
  <c r="F35" i="2"/>
  <c r="F37" i="2"/>
  <c r="F39" i="2"/>
  <c r="F41" i="2"/>
  <c r="F43" i="2"/>
  <c r="F45" i="2"/>
  <c r="F47" i="2"/>
  <c r="C33" i="2"/>
  <c r="C35" i="2"/>
  <c r="C37" i="2"/>
  <c r="C39" i="2"/>
  <c r="C41" i="2"/>
  <c r="C43" i="2"/>
  <c r="C45" i="2"/>
  <c r="C47" i="2"/>
  <c r="D19" i="2" l="1"/>
  <c r="H12" i="2"/>
  <c r="H13" i="2"/>
  <c r="Q13" i="1"/>
  <c r="F36" i="2"/>
  <c r="G14" i="2"/>
  <c r="G19" i="2" s="1"/>
  <c r="H7" i="2"/>
  <c r="F19" i="2"/>
  <c r="H19" i="2" l="1"/>
  <c r="R13" i="1"/>
  <c r="G36" i="2"/>
  <c r="J6" i="1"/>
  <c r="L6" i="1"/>
  <c r="H14" i="2"/>
  <c r="D26" i="2" l="1"/>
  <c r="D24" i="2"/>
  <c r="C24" i="2"/>
  <c r="C25" i="2"/>
  <c r="N6" i="1"/>
  <c r="D25" i="2"/>
  <c r="C26" i="2"/>
  <c r="D27" i="2"/>
  <c r="C27" i="2"/>
  <c r="C28" i="2" l="1"/>
  <c r="D28" i="2"/>
  <c r="E28" i="2" s="1"/>
  <c r="E25" i="2" l="1"/>
  <c r="E26" i="2"/>
  <c r="E27" i="2"/>
  <c r="E2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9" authorId="0" shapeId="0" xr:uid="{00000000-0006-0000-0000-000001000000}">
      <text>
        <r>
          <rPr>
            <sz val="10"/>
            <rFont val="Arial"/>
            <family val="2"/>
          </rPr>
          <t>10</t>
        </r>
        <r>
          <rPr>
            <sz val="10"/>
            <rFont val="Noto Sans CJK SC"/>
            <family val="2"/>
          </rPr>
          <t>〜</t>
        </r>
        <r>
          <rPr>
            <sz val="10"/>
            <rFont val="Arial"/>
            <family val="2"/>
          </rPr>
          <t>17</t>
        </r>
        <r>
          <rPr>
            <sz val="10"/>
            <rFont val="Noto Sans CJK SC"/>
            <family val="2"/>
          </rPr>
          <t>行目はサンプルです。使い始める前に入力欄（水色）の内容だけを消してください。行の削除はしないでください。</t>
        </r>
      </text>
    </comment>
  </commentList>
</comments>
</file>

<file path=xl/sharedStrings.xml><?xml version="1.0" encoding="utf-8"?>
<sst xmlns="http://schemas.openxmlformats.org/spreadsheetml/2006/main" count="123" uniqueCount="99">
  <si>
    <t>請求書管理台帳</t>
  </si>
  <si>
    <t>請求件数</t>
  </si>
  <si>
    <t>請求総額（税込）</t>
  </si>
  <si>
    <t>入金済額</t>
  </si>
  <si>
    <t>未入金残高</t>
  </si>
  <si>
    <t>期日超過（件）</t>
  </si>
  <si>
    <t>期日超過額</t>
  </si>
  <si>
    <t>期日が近い</t>
  </si>
  <si>
    <t>回収率（金額）</t>
  </si>
  <si>
    <t>No</t>
  </si>
  <si>
    <t>請求番号</t>
  </si>
  <si>
    <t>請求日</t>
  </si>
  <si>
    <t>顧客名</t>
  </si>
  <si>
    <t>件名</t>
  </si>
  <si>
    <t>担当者</t>
  </si>
  <si>
    <t>金額（税抜）</t>
  </si>
  <si>
    <t>消費税</t>
  </si>
  <si>
    <t>請求額（税込）</t>
  </si>
  <si>
    <t>期日指定（任意）</t>
  </si>
  <si>
    <t>支払期日</t>
  </si>
  <si>
    <t>入金日</t>
  </si>
  <si>
    <t>入金額</t>
  </si>
  <si>
    <t>未入金額</t>
  </si>
  <si>
    <t>ステータス</t>
  </si>
  <si>
    <t>見積番号</t>
  </si>
  <si>
    <t>備考</t>
  </si>
  <si>
    <t>INV2608-001</t>
  </si>
  <si>
    <t>株式会社○○商事</t>
  </si>
  <si>
    <r>
      <rPr>
        <sz val="9"/>
        <color rgb="FF222222"/>
        <rFont val="Meiryo UI"/>
        <family val="3"/>
        <charset val="128"/>
      </rPr>
      <t>Web</t>
    </r>
    <r>
      <rPr>
        <sz val="9"/>
        <color rgb="FF222222"/>
        <rFont val="Noto Sans CJK SC"/>
        <family val="2"/>
      </rPr>
      <t>サイト保守（</t>
    </r>
    <r>
      <rPr>
        <sz val="9"/>
        <color rgb="FF222222"/>
        <rFont val="Meiryo UI"/>
        <family val="3"/>
        <charset val="128"/>
      </rPr>
      <t>8</t>
    </r>
    <r>
      <rPr>
        <sz val="9"/>
        <color rgb="FF222222"/>
        <rFont val="Noto Sans CJK SC"/>
        <family val="2"/>
      </rPr>
      <t>月分）</t>
    </r>
  </si>
  <si>
    <t>佐藤</t>
  </si>
  <si>
    <t>Q2609-001</t>
  </si>
  <si>
    <t>月額契約</t>
  </si>
  <si>
    <t>INV2608-002</t>
  </si>
  <si>
    <t>○○食品株式会社</t>
  </si>
  <si>
    <t>商品撮影（前回分）</t>
  </si>
  <si>
    <t>高橋</t>
  </si>
  <si>
    <r>
      <rPr>
        <sz val="9"/>
        <color rgb="FF222222"/>
        <rFont val="Meiryo UI"/>
        <family val="3"/>
        <charset val="128"/>
      </rPr>
      <t xml:space="preserve">10/15 </t>
    </r>
    <r>
      <rPr>
        <sz val="9"/>
        <color rgb="FF222222"/>
        <rFont val="Noto Sans CJK SC"/>
        <family val="2"/>
      </rPr>
      <t>督促メール送付済</t>
    </r>
  </si>
  <si>
    <t>INV2609-001</t>
  </si>
  <si>
    <t>有限会社○○</t>
  </si>
  <si>
    <t>チラシデザイン</t>
  </si>
  <si>
    <t>Q2609-003</t>
  </si>
  <si>
    <t>手数料先方負担分を差引</t>
  </si>
  <si>
    <t>INV2609-002</t>
  </si>
  <si>
    <r>
      <rPr>
        <sz val="9"/>
        <color rgb="FF222222"/>
        <rFont val="Meiryo UI"/>
        <family val="3"/>
        <charset val="128"/>
      </rPr>
      <t>Web</t>
    </r>
    <r>
      <rPr>
        <sz val="9"/>
        <color rgb="FF222222"/>
        <rFont val="Noto Sans CJK SC"/>
        <family val="2"/>
      </rPr>
      <t>サイト保守（</t>
    </r>
    <r>
      <rPr>
        <sz val="9"/>
        <color rgb="FF222222"/>
        <rFont val="Meiryo UI"/>
        <family val="3"/>
        <charset val="128"/>
      </rPr>
      <t>9</t>
    </r>
    <r>
      <rPr>
        <sz val="9"/>
        <color rgb="FF222222"/>
        <rFont val="Noto Sans CJK SC"/>
        <family val="2"/>
      </rPr>
      <t>月分）</t>
    </r>
  </si>
  <si>
    <t>INV2610-001</t>
  </si>
  <si>
    <t>○○市役所</t>
  </si>
  <si>
    <t>イベント運営支援</t>
  </si>
  <si>
    <t>田中</t>
  </si>
  <si>
    <t>Q2609-004</t>
  </si>
  <si>
    <t>官公庁・期日個別指定</t>
  </si>
  <si>
    <t>INV2610-002</t>
  </si>
  <si>
    <t>株式会社○○設計</t>
  </si>
  <si>
    <r>
      <rPr>
        <sz val="9"/>
        <color rgb="FF222222"/>
        <rFont val="Meiryo UI"/>
        <family val="3"/>
        <charset val="128"/>
      </rPr>
      <t>CAD</t>
    </r>
    <r>
      <rPr>
        <sz val="9"/>
        <color rgb="FF222222"/>
        <rFont val="Noto Sans CJK SC"/>
        <family val="2"/>
      </rPr>
      <t>研修</t>
    </r>
  </si>
  <si>
    <t>伊藤</t>
  </si>
  <si>
    <t>Q2610-003</t>
  </si>
  <si>
    <r>
      <rPr>
        <sz val="9"/>
        <color rgb="FF222222"/>
        <rFont val="Noto Sans CJK SC"/>
        <family val="2"/>
      </rPr>
      <t>分割払い（</t>
    </r>
    <r>
      <rPr>
        <sz val="9"/>
        <color rgb="FF222222"/>
        <rFont val="Meiryo UI"/>
        <family val="3"/>
        <charset val="128"/>
      </rPr>
      <t>2</t>
    </r>
    <r>
      <rPr>
        <sz val="9"/>
        <color rgb="FF222222"/>
        <rFont val="Noto Sans CJK SC"/>
        <family val="2"/>
      </rPr>
      <t>回）</t>
    </r>
  </si>
  <si>
    <t>INV2610-003</t>
  </si>
  <si>
    <r>
      <rPr>
        <sz val="9"/>
        <color rgb="FF222222"/>
        <rFont val="Meiryo UI"/>
        <family val="3"/>
        <charset val="128"/>
      </rPr>
      <t>Web</t>
    </r>
    <r>
      <rPr>
        <sz val="9"/>
        <color rgb="FF222222"/>
        <rFont val="Noto Sans CJK SC"/>
        <family val="2"/>
      </rPr>
      <t>サイト保守（</t>
    </r>
    <r>
      <rPr>
        <sz val="9"/>
        <color rgb="FF222222"/>
        <rFont val="Meiryo UI"/>
        <family val="3"/>
        <charset val="128"/>
      </rPr>
      <t>10</t>
    </r>
    <r>
      <rPr>
        <sz val="9"/>
        <color rgb="FF222222"/>
        <rFont val="Noto Sans CJK SC"/>
        <family val="2"/>
      </rPr>
      <t>月分）</t>
    </r>
  </si>
  <si>
    <t>INV2610-004</t>
  </si>
  <si>
    <t>○○物産株式会社</t>
  </si>
  <si>
    <t>パンフレット制作 着手金</t>
  </si>
  <si>
    <t>Q2610-001</t>
  </si>
  <si>
    <r>
      <rPr>
        <sz val="9"/>
        <color rgb="FF222222"/>
        <rFont val="Noto Sans CJK SC"/>
        <family val="2"/>
      </rPr>
      <t>着手金</t>
    </r>
    <r>
      <rPr>
        <sz val="9"/>
        <color rgb="FF222222"/>
        <rFont val="Meiryo UI"/>
        <family val="3"/>
        <charset val="128"/>
      </rPr>
      <t>50%</t>
    </r>
  </si>
  <si>
    <t>請求・入金の集計</t>
  </si>
  <si>
    <t>集計開始月</t>
  </si>
  <si>
    <r>
      <rPr>
        <sz val="9"/>
        <color rgb="FF666666"/>
        <rFont val="Noto Sans CJK SC"/>
        <family val="2"/>
      </rPr>
      <t>ここから</t>
    </r>
    <r>
      <rPr>
        <sz val="9"/>
        <color rgb="FF666666"/>
        <rFont val="Meiryo UI"/>
        <family val="3"/>
        <charset val="128"/>
      </rPr>
      <t>12</t>
    </r>
    <r>
      <rPr>
        <sz val="9"/>
        <color rgb="FF666666"/>
        <rFont val="Noto Sans CJK SC"/>
        <family val="2"/>
      </rPr>
      <t>か月分を集計します（請求は請求日、入金は入金日、期日到来は支払期日で分類）</t>
    </r>
  </si>
  <si>
    <t>月</t>
  </si>
  <si>
    <t>期日到来額</t>
  </si>
  <si>
    <t>うち未回収</t>
  </si>
  <si>
    <t>合計</t>
  </si>
  <si>
    <t>区分</t>
  </si>
  <si>
    <t>件数</t>
  </si>
  <si>
    <t>構成比</t>
  </si>
  <si>
    <t>期日前</t>
  </si>
  <si>
    <r>
      <rPr>
        <sz val="9"/>
        <color rgb="FF222222"/>
        <rFont val="Meiryo UI"/>
        <family val="3"/>
        <charset val="128"/>
      </rPr>
      <t>1</t>
    </r>
    <r>
      <rPr>
        <sz val="9"/>
        <color rgb="FF222222"/>
        <rFont val="Noto Sans CJK SC"/>
        <family val="2"/>
      </rPr>
      <t>〜</t>
    </r>
    <r>
      <rPr>
        <sz val="9"/>
        <color rgb="FF222222"/>
        <rFont val="Meiryo UI"/>
        <family val="3"/>
        <charset val="128"/>
      </rPr>
      <t>30</t>
    </r>
    <r>
      <rPr>
        <sz val="9"/>
        <color rgb="FF222222"/>
        <rFont val="Noto Sans CJK SC"/>
        <family val="2"/>
      </rPr>
      <t>日超過</t>
    </r>
  </si>
  <si>
    <r>
      <rPr>
        <sz val="9"/>
        <color rgb="FF222222"/>
        <rFont val="Meiryo UI"/>
        <family val="3"/>
        <charset val="128"/>
      </rPr>
      <t>31</t>
    </r>
    <r>
      <rPr>
        <sz val="9"/>
        <color rgb="FF222222"/>
        <rFont val="Noto Sans CJK SC"/>
        <family val="2"/>
      </rPr>
      <t>〜</t>
    </r>
    <r>
      <rPr>
        <sz val="9"/>
        <color rgb="FF222222"/>
        <rFont val="Meiryo UI"/>
        <family val="3"/>
        <charset val="128"/>
      </rPr>
      <t>60</t>
    </r>
    <r>
      <rPr>
        <sz val="9"/>
        <color rgb="FF222222"/>
        <rFont val="Noto Sans CJK SC"/>
        <family val="2"/>
      </rPr>
      <t>日超過</t>
    </r>
  </si>
  <si>
    <r>
      <rPr>
        <sz val="9"/>
        <color rgb="FF222222"/>
        <rFont val="Meiryo UI"/>
        <family val="3"/>
        <charset val="128"/>
      </rPr>
      <t>61</t>
    </r>
    <r>
      <rPr>
        <sz val="9"/>
        <color rgb="FF222222"/>
        <rFont val="Noto Sans CJK SC"/>
        <family val="2"/>
      </rPr>
      <t>日以上超過</t>
    </r>
  </si>
  <si>
    <t>担当者別（全期間）</t>
  </si>
  <si>
    <t>設定</t>
  </si>
  <si>
    <t>消費税率</t>
  </si>
  <si>
    <r>
      <rPr>
        <sz val="9"/>
        <color rgb="FF666666"/>
        <rFont val="Noto Sans CJK SC"/>
        <family val="2"/>
      </rPr>
      <t>税額は</t>
    </r>
    <r>
      <rPr>
        <sz val="9"/>
        <color rgb="FF666666"/>
        <rFont val="Meiryo UI"/>
        <family val="3"/>
        <charset val="128"/>
      </rPr>
      <t>1</t>
    </r>
    <r>
      <rPr>
        <sz val="9"/>
        <color rgb="FF666666"/>
        <rFont val="Noto Sans CJK SC"/>
        <family val="2"/>
      </rPr>
      <t>円未満切り捨て（請求書</t>
    </r>
    <r>
      <rPr>
        <sz val="9"/>
        <color rgb="FF666666"/>
        <rFont val="Meiryo UI"/>
        <family val="3"/>
        <charset val="128"/>
      </rPr>
      <t>1</t>
    </r>
    <r>
      <rPr>
        <sz val="9"/>
        <color rgb="FF666666"/>
        <rFont val="Noto Sans CJK SC"/>
        <family val="2"/>
      </rPr>
      <t>枚ごとに計算）</t>
    </r>
  </si>
  <si>
    <t>支払期日（何か月後の月末）</t>
  </si>
  <si>
    <r>
      <rPr>
        <sz val="9"/>
        <color rgb="FF666666"/>
        <rFont val="Meiryo UI"/>
        <family val="3"/>
        <charset val="128"/>
      </rPr>
      <t>1</t>
    </r>
    <r>
      <rPr>
        <sz val="9"/>
        <color rgb="FF666666"/>
        <rFont val="Noto Sans CJK SC"/>
        <family val="2"/>
      </rPr>
      <t>＝翌月末払い、</t>
    </r>
    <r>
      <rPr>
        <sz val="9"/>
        <color rgb="FF666666"/>
        <rFont val="Meiryo UI"/>
        <family val="3"/>
        <charset val="128"/>
      </rPr>
      <t>2</t>
    </r>
    <r>
      <rPr>
        <sz val="9"/>
        <color rgb="FF666666"/>
        <rFont val="Noto Sans CJK SC"/>
        <family val="2"/>
      </rPr>
      <t>＝翌々月末払い。個別の期日は台帳で指定可</t>
    </r>
  </si>
  <si>
    <t>期日が近い（日以内）</t>
  </si>
  <si>
    <t>この日数以内で黄色表示</t>
  </si>
  <si>
    <r>
      <rPr>
        <b/>
        <sz val="10"/>
        <color rgb="FFFFFFFF"/>
        <rFont val="Noto Sans CJK SC"/>
        <family val="2"/>
      </rPr>
      <t>担当者一覧（最大</t>
    </r>
    <r>
      <rPr>
        <b/>
        <sz val="10"/>
        <color rgb="FFFFFFFF"/>
        <rFont val="Meiryo UI"/>
        <family val="3"/>
        <charset val="128"/>
      </rPr>
      <t>15</t>
    </r>
    <r>
      <rPr>
        <b/>
        <sz val="10"/>
        <color rgb="FFFFFFFF"/>
        <rFont val="Noto Sans CJK SC"/>
        <family val="2"/>
      </rPr>
      <t>名）</t>
    </r>
  </si>
  <si>
    <t>ステータス（自動判定・変更不可）</t>
  </si>
  <si>
    <t>未入金</t>
  </si>
  <si>
    <t>鈴木</t>
  </si>
  <si>
    <t>一部入金</t>
  </si>
  <si>
    <t>期日超過</t>
  </si>
  <si>
    <t>入金済</t>
  </si>
  <si>
    <t>他にも魅力的な情報がたっぷり！テンプレート倉庫</t>
    <phoneticPr fontId="21"/>
  </si>
  <si>
    <t>振込
手数料等</t>
    <phoneticPr fontId="21"/>
  </si>
  <si>
    <t>未入金の経過日表（今日時点）</t>
    <rPh sb="4" eb="7">
      <t>ケイカビ</t>
    </rPh>
    <phoneticPr fontId="21"/>
  </si>
  <si>
    <t>回収率
（期日到来分）</t>
    <phoneticPr fontId="21"/>
  </si>
  <si>
    <t>期日
まで</t>
    <phoneticPr fontId="21"/>
  </si>
  <si>
    <t>請求額
（税込）</t>
    <phoneticPr fontId="21"/>
  </si>
  <si>
    <t>草色の欄に入力します。グレーの欄（税額・請求額・支払期日・未入金額・ステータス）は自動計算です。入金があったら入金日・入金額を入れるとステータスが変わります。</t>
    <rPh sb="0" eb="1">
      <t>クサ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</si>
</sst>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&quot;日&quot;"/>
    <numFmt numFmtId="177" formatCode="#,##0&quot;件&quot;"/>
    <numFmt numFmtId="178" formatCode="\¥#,##0"/>
    <numFmt numFmtId="179" formatCode="0.0%"/>
    <numFmt numFmtId="180" formatCode="yyyy/mm/dd"/>
    <numFmt numFmtId="181" formatCode="#,##0;[Red]\-#,##0;\-"/>
    <numFmt numFmtId="182" formatCode="0;[Red]\-0"/>
    <numFmt numFmtId="183" formatCode="0&quot;か月後&quot;"/>
  </numFmts>
  <fonts count="28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1F3A5F"/>
      <name val="Noto Sans CJK SC"/>
      <family val="2"/>
    </font>
    <font>
      <b/>
      <sz val="9"/>
      <color rgb="FFFFFFFF"/>
      <name val="Noto Sans CJK SC"/>
      <family val="2"/>
    </font>
    <font>
      <sz val="8"/>
      <color rgb="FF555555"/>
      <name val="Noto Sans CJK SC"/>
      <family val="2"/>
    </font>
    <font>
      <b/>
      <sz val="13"/>
      <color rgb="FF1F3A5F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sz val="9"/>
      <color rgb="FF222222"/>
      <name val="Meiryo UI"/>
      <family val="3"/>
      <charset val="128"/>
    </font>
    <font>
      <sz val="9"/>
      <color rgb="FF222222"/>
      <name val="Noto Sans CJK SC"/>
      <family val="2"/>
    </font>
    <font>
      <sz val="10"/>
      <name val="Noto Sans CJK SC"/>
      <family val="2"/>
    </font>
    <font>
      <b/>
      <sz val="16"/>
      <color rgb="FF1F3A5F"/>
      <name val="Noto Sans CJK SC"/>
      <family val="2"/>
    </font>
    <font>
      <b/>
      <sz val="10"/>
      <color rgb="FF222222"/>
      <name val="Noto Sans CJK SC"/>
      <family val="2"/>
    </font>
    <font>
      <sz val="10"/>
      <color rgb="FF222222"/>
      <name val="Meiryo UI"/>
      <family val="3"/>
      <charset val="128"/>
    </font>
    <font>
      <sz val="9"/>
      <color rgb="FF666666"/>
      <name val="Noto Sans CJK SC"/>
      <family val="2"/>
    </font>
    <font>
      <sz val="9"/>
      <color rgb="FF666666"/>
      <name val="Meiryo UI"/>
      <family val="3"/>
      <charset val="128"/>
    </font>
    <font>
      <b/>
      <sz val="9"/>
      <color rgb="FF222222"/>
      <name val="Noto Sans CJK SC"/>
      <family val="2"/>
    </font>
    <font>
      <b/>
      <sz val="9"/>
      <color rgb="FF222222"/>
      <name val="Meiryo UI"/>
      <family val="3"/>
      <charset val="128"/>
    </font>
    <font>
      <b/>
      <sz val="12"/>
      <color rgb="FF1F3A5F"/>
      <name val="Noto Sans CJK SC"/>
      <family val="2"/>
    </font>
    <font>
      <b/>
      <sz val="10"/>
      <color rgb="FFFFFFFF"/>
      <name val="Noto Sans CJK SC"/>
      <family val="2"/>
    </font>
    <font>
      <b/>
      <sz val="10"/>
      <color rgb="FFFFFFFF"/>
      <name val="Meiryo UI"/>
      <family val="3"/>
      <charset val="128"/>
    </font>
    <font>
      <sz val="10"/>
      <color rgb="FF222222"/>
      <name val="Noto Sans CJK SC"/>
      <family val="2"/>
    </font>
    <font>
      <sz val="6"/>
      <name val="ＭＳ Ｐゴシック"/>
      <family val="3"/>
      <charset val="128"/>
    </font>
    <font>
      <b/>
      <sz val="9"/>
      <color rgb="FFFF0000"/>
      <name val="Meiryo UI"/>
      <family val="3"/>
      <charset val="128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rgb="FFFFFFFF"/>
      <name val="ＭＳ ゴシック"/>
      <family val="3"/>
      <charset val="128"/>
    </font>
    <font>
      <b/>
      <sz val="12"/>
      <color rgb="FF1F3A5F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2E7D7A"/>
        <bgColor rgb="FF1E7B45"/>
      </patternFill>
    </fill>
    <fill>
      <patternFill patternType="solid">
        <fgColor rgb="FFFFFFFF"/>
        <bgColor rgb="FFF5F6F8"/>
      </patternFill>
    </fill>
    <fill>
      <patternFill patternType="solid">
        <fgColor rgb="FF1F3A5F"/>
        <bgColor rgb="FF222222"/>
      </patternFill>
    </fill>
    <fill>
      <patternFill patternType="solid">
        <fgColor rgb="FFF5F6F8"/>
        <bgColor rgb="FFFFFFFF"/>
      </patternFill>
    </fill>
    <fill>
      <patternFill patternType="solid">
        <fgColor theme="6" tint="0.79998168889431442"/>
        <bgColor rgb="FFE8EEF6"/>
      </patternFill>
    </fill>
  </fills>
  <borders count="2">
    <border>
      <left/>
      <right/>
      <top/>
      <bottom/>
      <diagonal/>
    </border>
    <border>
      <left style="thin">
        <color rgb="FFC9D2DC"/>
      </left>
      <right style="thin">
        <color rgb="FFC9D2DC"/>
      </right>
      <top style="thin">
        <color rgb="FFC9D2DC"/>
      </top>
      <bottom style="thin">
        <color rgb="FFC9D2DC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52">
    <xf numFmtId="0" fontId="0" fillId="0" borderId="0" xfId="0"/>
    <xf numFmtId="178" fontId="5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0" fillId="0" borderId="0" xfId="0" applyNumberFormat="1"/>
    <xf numFmtId="0" fontId="2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81" fontId="7" fillId="5" borderId="1" xfId="0" applyNumberFormat="1" applyFont="1" applyFill="1" applyBorder="1" applyAlignment="1">
      <alignment horizontal="right" vertical="center"/>
    </xf>
    <xf numFmtId="180" fontId="7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82" fontId="7" fillId="5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5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81" fontId="7" fillId="0" borderId="1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3" fontId="16" fillId="5" borderId="1" xfId="0" applyNumberFormat="1" applyFont="1" applyFill="1" applyBorder="1" applyAlignment="1">
      <alignment horizontal="center" vertical="center" wrapText="1"/>
    </xf>
    <xf numFmtId="181" fontId="16" fillId="5" borderId="1" xfId="0" applyNumberFormat="1" applyFont="1" applyFill="1" applyBorder="1" applyAlignment="1">
      <alignment horizontal="right" vertical="center"/>
    </xf>
    <xf numFmtId="179" fontId="16" fillId="5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49" fontId="8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5" fillId="5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/>
    <xf numFmtId="0" fontId="14" fillId="0" borderId="0" xfId="0" applyFont="1"/>
    <xf numFmtId="0" fontId="18" fillId="4" borderId="0" xfId="0" applyFont="1" applyFill="1" applyAlignment="1">
      <alignment horizontal="center" vertical="center" wrapText="1"/>
    </xf>
    <xf numFmtId="0" fontId="20" fillId="5" borderId="1" xfId="0" applyFont="1" applyFill="1" applyBorder="1"/>
    <xf numFmtId="0" fontId="22" fillId="0" borderId="0" xfId="0" applyFont="1"/>
    <xf numFmtId="0" fontId="24" fillId="0" borderId="0" xfId="1" applyFont="1" applyAlignment="1">
      <alignment vertical="center"/>
    </xf>
    <xf numFmtId="0" fontId="25" fillId="0" borderId="0" xfId="0" applyFont="1" applyAlignment="1">
      <alignment vertical="center"/>
    </xf>
    <xf numFmtId="0" fontId="7" fillId="6" borderId="1" xfId="0" applyFont="1" applyFill="1" applyBorder="1" applyAlignment="1">
      <alignment horizontal="left" vertical="center"/>
    </xf>
    <xf numFmtId="180" fontId="7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 wrapText="1"/>
    </xf>
    <xf numFmtId="181" fontId="7" fillId="6" borderId="1" xfId="0" applyNumberFormat="1" applyFont="1" applyFill="1" applyBorder="1" applyAlignment="1">
      <alignment horizontal="right" vertical="center"/>
    </xf>
    <xf numFmtId="9" fontId="12" fillId="6" borderId="1" xfId="0" applyNumberFormat="1" applyFont="1" applyFill="1" applyBorder="1" applyAlignment="1">
      <alignment horizontal="right" vertical="center"/>
    </xf>
    <xf numFmtId="183" fontId="12" fillId="6" borderId="1" xfId="0" applyNumberFormat="1" applyFont="1" applyFill="1" applyBorder="1" applyAlignment="1">
      <alignment horizontal="right" vertical="center"/>
    </xf>
    <xf numFmtId="176" fontId="12" fillId="6" borderId="1" xfId="0" applyNumberFormat="1" applyFont="1" applyFill="1" applyBorder="1" applyAlignment="1">
      <alignment horizontal="right" vertical="center"/>
    </xf>
    <xf numFmtId="0" fontId="20" fillId="6" borderId="1" xfId="0" applyFont="1" applyFill="1" applyBorder="1"/>
    <xf numFmtId="55" fontId="12" fillId="6" borderId="1" xfId="0" applyNumberFormat="1" applyFont="1" applyFill="1" applyBorder="1"/>
    <xf numFmtId="0" fontId="26" fillId="4" borderId="1" xfId="0" applyFont="1" applyFill="1" applyBorder="1" applyAlignment="1">
      <alignment horizontal="center" vertical="center" wrapText="1"/>
    </xf>
    <xf numFmtId="0" fontId="2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8">
    <dxf>
      <font>
        <b/>
        <color rgb="FFB42318"/>
      </font>
    </dxf>
    <dxf>
      <font>
        <b/>
        <color rgb="FF7A5A00"/>
      </font>
      <fill>
        <patternFill>
          <bgColor rgb="FFFFE9A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i val="0"/>
        <color theme="3" tint="-0.499984740745262"/>
      </font>
      <fill>
        <patternFill>
          <bgColor theme="7" tint="0.79998168889431442"/>
        </patternFill>
      </fill>
    </dxf>
    <dxf>
      <font>
        <b/>
        <color rgb="FF1F3A5F"/>
      </font>
      <fill>
        <patternFill>
          <bgColor rgb="FFE8EEF6"/>
        </patternFill>
      </fill>
    </dxf>
    <dxf>
      <font>
        <b/>
        <color rgb="FF8A5A00"/>
      </font>
      <fill>
        <patternFill>
          <bgColor rgb="FFFFF4D6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color rgb="FF9AA3AD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00"/>
      <rgbColor rgb="FF800080"/>
      <rgbColor rgb="FF1E7B45"/>
      <rgbColor rgb="FFF5F6F8"/>
      <rgbColor rgb="FF808080"/>
      <rgbColor rgb="FF9999FF"/>
      <rgbColor rgb="FF8A5A00"/>
      <rgbColor rgb="FFFFF4D6"/>
      <rgbColor rgb="FFE3F1FB"/>
      <rgbColor rgb="FF660066"/>
      <rgbColor rgb="FFFF8080"/>
      <rgbColor rgb="FF0066CC"/>
      <rgbColor rgb="FFC9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4EA"/>
      <rgbColor rgb="FFE8EEF6"/>
      <rgbColor rgb="FFFFE9A8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AA3AD"/>
      <rgbColor rgb="FF1F3A5F"/>
      <rgbColor rgb="FF2E7D7A"/>
      <rgbColor rgb="FF003300"/>
      <rgbColor rgb="FF333300"/>
      <rgbColor rgb="FFB42318"/>
      <rgbColor rgb="FF993366"/>
      <rgbColor rgb="FF555555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mplate-soko.com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emplate-soko.com/" TargetMode="External"/><Relationship Id="rId1" Type="http://schemas.openxmlformats.org/officeDocument/2006/relationships/hyperlink" Target="http://www.template-soko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mplate-soko.com/" TargetMode="External"/><Relationship Id="rId1" Type="http://schemas.openxmlformats.org/officeDocument/2006/relationships/hyperlink" Target="http://www.template-sok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8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5" customWidth="1"/>
    <col min="3" max="3" width="12" customWidth="1"/>
    <col min="4" max="4" width="11" customWidth="1"/>
    <col min="5" max="6" width="20" customWidth="1"/>
    <col min="7" max="7" width="8" customWidth="1"/>
    <col min="8" max="8" width="12" customWidth="1"/>
    <col min="9" max="9" width="10" customWidth="1"/>
    <col min="10" max="10" width="12" customWidth="1"/>
    <col min="11" max="13" width="11" customWidth="1"/>
    <col min="14" max="14" width="12" customWidth="1"/>
    <col min="15" max="15" width="10" customWidth="1"/>
    <col min="16" max="16" width="12" customWidth="1"/>
    <col min="17" max="17" width="9" customWidth="1"/>
    <col min="18" max="18" width="8" customWidth="1"/>
    <col min="19" max="19" width="11" customWidth="1"/>
    <col min="20" max="20" width="22" customWidth="1"/>
    <col min="22" max="22" width="13" hidden="1" customWidth="1"/>
  </cols>
  <sheetData>
    <row r="1" spans="1:35" s="34" customFormat="1" ht="45" customHeight="1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>
      <c r="B2" s="32" t="s">
        <v>98</v>
      </c>
      <c r="V2" s="3">
        <f>設定!$C$6</f>
        <v>7</v>
      </c>
    </row>
    <row r="3" spans="1:35" ht="23.25">
      <c r="B3" s="4" t="s">
        <v>0</v>
      </c>
    </row>
    <row r="4" spans="1:35" ht="6.75" customHeight="1"/>
    <row r="5" spans="1:35" ht="19.5" customHeight="1">
      <c r="B5" s="47" t="s">
        <v>1</v>
      </c>
      <c r="C5" s="47"/>
      <c r="D5" s="47"/>
      <c r="E5" s="2" t="s">
        <v>2</v>
      </c>
      <c r="F5" s="47" t="s">
        <v>3</v>
      </c>
      <c r="G5" s="47"/>
      <c r="H5" s="47" t="s">
        <v>4</v>
      </c>
      <c r="I5" s="47"/>
      <c r="J5" s="47" t="s">
        <v>5</v>
      </c>
      <c r="K5" s="47"/>
      <c r="L5" s="47" t="s">
        <v>6</v>
      </c>
      <c r="M5" s="47"/>
      <c r="N5" s="47" t="s">
        <v>7</v>
      </c>
      <c r="O5" s="47"/>
      <c r="P5" s="47" t="s">
        <v>8</v>
      </c>
      <c r="Q5" s="47"/>
      <c r="R5" s="48"/>
      <c r="S5" s="48"/>
      <c r="T5" s="48"/>
    </row>
    <row r="6" spans="1:35" ht="30" customHeight="1">
      <c r="B6" s="49">
        <f>COUNT($D$9:$D$208)</f>
        <v>8</v>
      </c>
      <c r="C6" s="49"/>
      <c r="D6" s="49"/>
      <c r="E6" s="1">
        <f>SUM($J$9:$J$208)</f>
        <v>2029500</v>
      </c>
      <c r="F6" s="50">
        <f>SUM($N$9:$N$208)</f>
        <v>336340</v>
      </c>
      <c r="G6" s="50"/>
      <c r="H6" s="50">
        <f>SUMIF($P$9:$P$208,"&gt;0")</f>
        <v>1692500</v>
      </c>
      <c r="I6" s="50"/>
      <c r="J6" s="49">
        <f ca="1">COUNTIF($Q$9:$Q$208,"期日超過")</f>
        <v>1</v>
      </c>
      <c r="K6" s="49"/>
      <c r="L6" s="50">
        <f ca="1">SUMIF($Q$9:$Q$208,"期日超過",$P$9:$P$208)</f>
        <v>176000</v>
      </c>
      <c r="M6" s="50"/>
      <c r="N6" s="49">
        <f ca="1">COUNTIFS($R$9:$R$208,"&gt;=0",$R$9:$R$208,"&lt;="&amp;設定!$C$6)</f>
        <v>1</v>
      </c>
      <c r="O6" s="49"/>
      <c r="P6" s="51">
        <f>IFERROR((SUM($N$9:$N$208)+SUM($O$9:$O$208))/SUM($J$9:$J$208),"")</f>
        <v>0.16605075141660508</v>
      </c>
      <c r="Q6" s="51"/>
      <c r="R6" s="48"/>
      <c r="S6" s="48"/>
      <c r="T6" s="48"/>
    </row>
    <row r="8" spans="1:35" ht="31.5" customHeight="1">
      <c r="B8" s="5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45" t="s">
        <v>97</v>
      </c>
      <c r="K8" s="6" t="s">
        <v>18</v>
      </c>
      <c r="L8" s="6" t="s">
        <v>19</v>
      </c>
      <c r="M8" s="6" t="s">
        <v>20</v>
      </c>
      <c r="N8" s="6" t="s">
        <v>21</v>
      </c>
      <c r="O8" s="45" t="s">
        <v>93</v>
      </c>
      <c r="P8" s="6" t="s">
        <v>22</v>
      </c>
      <c r="Q8" s="6" t="s">
        <v>23</v>
      </c>
      <c r="R8" s="45" t="s">
        <v>96</v>
      </c>
      <c r="S8" s="6" t="s">
        <v>24</v>
      </c>
      <c r="T8" s="6" t="s">
        <v>25</v>
      </c>
    </row>
    <row r="9" spans="1:35">
      <c r="B9" s="7">
        <f>IF(D9="","",COUNT($D$9:D9))</f>
        <v>1</v>
      </c>
      <c r="C9" s="35" t="s">
        <v>26</v>
      </c>
      <c r="D9" s="36">
        <v>46265</v>
      </c>
      <c r="E9" s="37" t="s">
        <v>27</v>
      </c>
      <c r="F9" s="35" t="s">
        <v>28</v>
      </c>
      <c r="G9" s="38" t="s">
        <v>29</v>
      </c>
      <c r="H9" s="39">
        <v>30000</v>
      </c>
      <c r="I9" s="8">
        <f>IF(H9="","",ROUNDDOWN(H9*設定!$C$4,0))</f>
        <v>3000</v>
      </c>
      <c r="J9" s="8">
        <f t="shared" ref="J9:J40" si="0">IF(H9="","",H9+I9)</f>
        <v>33000</v>
      </c>
      <c r="K9" s="36"/>
      <c r="L9" s="9">
        <f>IF(D9="","",IF(K9&lt;&gt;"",K9,EOMONTH(D9,設定!$C$5)))</f>
        <v>46295</v>
      </c>
      <c r="M9" s="36">
        <v>46295</v>
      </c>
      <c r="N9" s="39">
        <v>33000</v>
      </c>
      <c r="O9" s="39">
        <v>0</v>
      </c>
      <c r="P9" s="8">
        <f t="shared" ref="P9:P40" si="1">IF(J9="","",J9-N9-O9)</f>
        <v>0</v>
      </c>
      <c r="Q9" s="10" t="str">
        <f t="shared" ref="Q9:Q40" ca="1" si="2">IF(OR(D9="",H9=""),"",IF(P9&lt;=0,"入金済",IF(TODAY()&gt;L9,"期日超過",IF(N9&gt;0,"一部入金","未入金"))))</f>
        <v>入金済</v>
      </c>
      <c r="R9" s="11" t="str">
        <f t="shared" ref="R9:R40" ca="1" si="3">IF(OR(Q9="",Q9="入金済"),"",L9-TODAY())</f>
        <v/>
      </c>
      <c r="S9" s="35" t="s">
        <v>30</v>
      </c>
      <c r="T9" s="37" t="s">
        <v>31</v>
      </c>
    </row>
    <row r="10" spans="1:35">
      <c r="B10" s="7">
        <f>IF(D10="","",COUNT($D$9:D10))</f>
        <v>2</v>
      </c>
      <c r="C10" s="35" t="s">
        <v>32</v>
      </c>
      <c r="D10" s="36">
        <v>46265</v>
      </c>
      <c r="E10" s="37" t="s">
        <v>33</v>
      </c>
      <c r="F10" s="37" t="s">
        <v>34</v>
      </c>
      <c r="G10" s="38" t="s">
        <v>35</v>
      </c>
      <c r="H10" s="39">
        <v>160000</v>
      </c>
      <c r="I10" s="8">
        <f>IF(H10="","",ROUNDDOWN(H10*設定!$C$4,0))</f>
        <v>16000</v>
      </c>
      <c r="J10" s="8">
        <f t="shared" si="0"/>
        <v>176000</v>
      </c>
      <c r="K10" s="36"/>
      <c r="L10" s="9">
        <f>IF(D10="","",IF(K10&lt;&gt;"",K10,EOMONTH(D10,設定!$C$5)))</f>
        <v>46295</v>
      </c>
      <c r="M10" s="36"/>
      <c r="N10" s="39"/>
      <c r="O10" s="39"/>
      <c r="P10" s="8">
        <f t="shared" si="1"/>
        <v>176000</v>
      </c>
      <c r="Q10" s="10" t="str">
        <f t="shared" ca="1" si="2"/>
        <v>期日超過</v>
      </c>
      <c r="R10" s="11">
        <f t="shared" ca="1" si="3"/>
        <v>-30</v>
      </c>
      <c r="S10" s="35"/>
      <c r="T10" s="35" t="s">
        <v>36</v>
      </c>
    </row>
    <row r="11" spans="1:35">
      <c r="B11" s="7">
        <f>IF(D11="","",COUNT($D$9:D11))</f>
        <v>3</v>
      </c>
      <c r="C11" s="35" t="s">
        <v>37</v>
      </c>
      <c r="D11" s="36">
        <v>46285</v>
      </c>
      <c r="E11" s="37" t="s">
        <v>38</v>
      </c>
      <c r="F11" s="37" t="s">
        <v>39</v>
      </c>
      <c r="G11" s="38" t="s">
        <v>35</v>
      </c>
      <c r="H11" s="39">
        <v>110000</v>
      </c>
      <c r="I11" s="8">
        <f>IF(H11="","",ROUNDDOWN(H11*設定!$C$4,0))</f>
        <v>11000</v>
      </c>
      <c r="J11" s="8">
        <f t="shared" si="0"/>
        <v>121000</v>
      </c>
      <c r="K11" s="36"/>
      <c r="L11" s="9">
        <f>IF(D11="","",IF(K11&lt;&gt;"",K11,EOMONTH(D11,設定!$C$5)))</f>
        <v>46326</v>
      </c>
      <c r="M11" s="36">
        <v>46323</v>
      </c>
      <c r="N11" s="39">
        <v>120340</v>
      </c>
      <c r="O11" s="39">
        <v>660</v>
      </c>
      <c r="P11" s="8">
        <f t="shared" si="1"/>
        <v>0</v>
      </c>
      <c r="Q11" s="10" t="str">
        <f t="shared" ca="1" si="2"/>
        <v>入金済</v>
      </c>
      <c r="R11" s="11" t="str">
        <f t="shared" ca="1" si="3"/>
        <v/>
      </c>
      <c r="S11" s="35" t="s">
        <v>40</v>
      </c>
      <c r="T11" s="37" t="s">
        <v>41</v>
      </c>
    </row>
    <row r="12" spans="1:35">
      <c r="B12" s="7">
        <f>IF(D12="","",COUNT($D$9:D12))</f>
        <v>4</v>
      </c>
      <c r="C12" s="35" t="s">
        <v>42</v>
      </c>
      <c r="D12" s="36">
        <v>46295</v>
      </c>
      <c r="E12" s="37" t="s">
        <v>27</v>
      </c>
      <c r="F12" s="35" t="s">
        <v>43</v>
      </c>
      <c r="G12" s="38" t="s">
        <v>29</v>
      </c>
      <c r="H12" s="39">
        <v>30000</v>
      </c>
      <c r="I12" s="8">
        <f>IF(H12="","",ROUNDDOWN(H12*設定!$C$4,0))</f>
        <v>3000</v>
      </c>
      <c r="J12" s="8">
        <f t="shared" si="0"/>
        <v>33000</v>
      </c>
      <c r="K12" s="36"/>
      <c r="L12" s="9">
        <f>IF(D12="","",IF(K12&lt;&gt;"",K12,EOMONTH(D12,設定!$C$5)))</f>
        <v>46326</v>
      </c>
      <c r="M12" s="36">
        <v>46325</v>
      </c>
      <c r="N12" s="39">
        <v>33000</v>
      </c>
      <c r="O12" s="39">
        <v>0</v>
      </c>
      <c r="P12" s="8">
        <f t="shared" si="1"/>
        <v>0</v>
      </c>
      <c r="Q12" s="10" t="str">
        <f t="shared" ca="1" si="2"/>
        <v>入金済</v>
      </c>
      <c r="R12" s="11" t="str">
        <f t="shared" ca="1" si="3"/>
        <v/>
      </c>
      <c r="S12" s="35" t="s">
        <v>30</v>
      </c>
      <c r="T12" s="35"/>
    </row>
    <row r="13" spans="1:35">
      <c r="B13" s="7">
        <f>IF(D13="","",COUNT($D$9:D13))</f>
        <v>5</v>
      </c>
      <c r="C13" s="35" t="s">
        <v>44</v>
      </c>
      <c r="D13" s="36">
        <v>46305</v>
      </c>
      <c r="E13" s="37" t="s">
        <v>45</v>
      </c>
      <c r="F13" s="37" t="s">
        <v>46</v>
      </c>
      <c r="G13" s="38" t="s">
        <v>47</v>
      </c>
      <c r="H13" s="39">
        <v>980000</v>
      </c>
      <c r="I13" s="8">
        <f>IF(H13="","",ROUNDDOWN(H13*設定!$C$4,0))</f>
        <v>98000</v>
      </c>
      <c r="J13" s="8">
        <f t="shared" si="0"/>
        <v>1078000</v>
      </c>
      <c r="K13" s="36">
        <v>46356</v>
      </c>
      <c r="L13" s="9">
        <f>IF(D13="","",IF(K13&lt;&gt;"",K13,EOMONTH(D13,設定!$C$5)))</f>
        <v>46356</v>
      </c>
      <c r="M13" s="36"/>
      <c r="N13" s="39"/>
      <c r="O13" s="39"/>
      <c r="P13" s="8">
        <f t="shared" si="1"/>
        <v>1078000</v>
      </c>
      <c r="Q13" s="10" t="str">
        <f t="shared" ca="1" si="2"/>
        <v>未入金</v>
      </c>
      <c r="R13" s="11">
        <f t="shared" ca="1" si="3"/>
        <v>31</v>
      </c>
      <c r="S13" s="35" t="s">
        <v>48</v>
      </c>
      <c r="T13" s="37" t="s">
        <v>49</v>
      </c>
    </row>
    <row r="14" spans="1:35">
      <c r="B14" s="7">
        <f>IF(D14="","",COUNT($D$9:D14))</f>
        <v>6</v>
      </c>
      <c r="C14" s="35" t="s">
        <v>50</v>
      </c>
      <c r="D14" s="36">
        <v>46315</v>
      </c>
      <c r="E14" s="37" t="s">
        <v>51</v>
      </c>
      <c r="F14" s="35" t="s">
        <v>52</v>
      </c>
      <c r="G14" s="38" t="s">
        <v>53</v>
      </c>
      <c r="H14" s="39">
        <v>280000</v>
      </c>
      <c r="I14" s="8">
        <f>IF(H14="","",ROUNDDOWN(H14*設定!$C$4,0))</f>
        <v>28000</v>
      </c>
      <c r="J14" s="8">
        <f t="shared" si="0"/>
        <v>308000</v>
      </c>
      <c r="K14" s="36"/>
      <c r="L14" s="9">
        <f>IF(D14="","",IF(K14&lt;&gt;"",K14,EOMONTH(D14,設定!$C$5)))</f>
        <v>46356</v>
      </c>
      <c r="M14" s="36">
        <v>46324</v>
      </c>
      <c r="N14" s="39">
        <v>150000</v>
      </c>
      <c r="O14" s="39">
        <v>0</v>
      </c>
      <c r="P14" s="8">
        <f t="shared" si="1"/>
        <v>158000</v>
      </c>
      <c r="Q14" s="10" t="str">
        <f t="shared" ca="1" si="2"/>
        <v>一部入金</v>
      </c>
      <c r="R14" s="11">
        <f t="shared" ca="1" si="3"/>
        <v>31</v>
      </c>
      <c r="S14" s="35" t="s">
        <v>54</v>
      </c>
      <c r="T14" s="37" t="s">
        <v>55</v>
      </c>
    </row>
    <row r="15" spans="1:35">
      <c r="B15" s="7">
        <f>IF(D15="","",COUNT($D$9:D15))</f>
        <v>7</v>
      </c>
      <c r="C15" s="35" t="s">
        <v>56</v>
      </c>
      <c r="D15" s="36">
        <v>46325</v>
      </c>
      <c r="E15" s="37" t="s">
        <v>27</v>
      </c>
      <c r="F15" s="35" t="s">
        <v>57</v>
      </c>
      <c r="G15" s="38" t="s">
        <v>29</v>
      </c>
      <c r="H15" s="39">
        <v>30000</v>
      </c>
      <c r="I15" s="8">
        <f>IF(H15="","",ROUNDDOWN(H15*設定!$C$4,0))</f>
        <v>3000</v>
      </c>
      <c r="J15" s="8">
        <f t="shared" si="0"/>
        <v>33000</v>
      </c>
      <c r="K15" s="36"/>
      <c r="L15" s="9">
        <f>IF(D15="","",IF(K15&lt;&gt;"",K15,EOMONTH(D15,設定!$C$5)))</f>
        <v>46356</v>
      </c>
      <c r="M15" s="36"/>
      <c r="N15" s="39"/>
      <c r="O15" s="39"/>
      <c r="P15" s="8">
        <f t="shared" si="1"/>
        <v>33000</v>
      </c>
      <c r="Q15" s="10" t="str">
        <f t="shared" ca="1" si="2"/>
        <v>未入金</v>
      </c>
      <c r="R15" s="11">
        <f t="shared" ca="1" si="3"/>
        <v>31</v>
      </c>
      <c r="S15" s="35" t="s">
        <v>30</v>
      </c>
      <c r="T15" s="35"/>
    </row>
    <row r="16" spans="1:35">
      <c r="B16" s="7">
        <f>IF(D16="","",COUNT($D$9:D16))</f>
        <v>8</v>
      </c>
      <c r="C16" s="35" t="s">
        <v>58</v>
      </c>
      <c r="D16" s="36">
        <v>46320</v>
      </c>
      <c r="E16" s="37" t="s">
        <v>59</v>
      </c>
      <c r="F16" s="37" t="s">
        <v>60</v>
      </c>
      <c r="G16" s="38" t="s">
        <v>35</v>
      </c>
      <c r="H16" s="39">
        <v>225000</v>
      </c>
      <c r="I16" s="8">
        <f>IF(H16="","",ROUNDDOWN(H16*設定!$C$4,0))</f>
        <v>22500</v>
      </c>
      <c r="J16" s="8">
        <f t="shared" si="0"/>
        <v>247500</v>
      </c>
      <c r="K16" s="36">
        <v>46331</v>
      </c>
      <c r="L16" s="9">
        <f>IF(D16="","",IF(K16&lt;&gt;"",K16,EOMONTH(D16,設定!$C$5)))</f>
        <v>46331</v>
      </c>
      <c r="M16" s="36"/>
      <c r="N16" s="39"/>
      <c r="O16" s="39"/>
      <c r="P16" s="8">
        <f t="shared" si="1"/>
        <v>247500</v>
      </c>
      <c r="Q16" s="10" t="str">
        <f t="shared" ca="1" si="2"/>
        <v>未入金</v>
      </c>
      <c r="R16" s="11">
        <f t="shared" ca="1" si="3"/>
        <v>6</v>
      </c>
      <c r="S16" s="35" t="s">
        <v>61</v>
      </c>
      <c r="T16" s="37" t="s">
        <v>62</v>
      </c>
    </row>
    <row r="17" spans="2:20">
      <c r="B17" s="7" t="str">
        <f>IF(D17="","",COUNT($D$9:D17))</f>
        <v/>
      </c>
      <c r="C17" s="35"/>
      <c r="D17" s="36"/>
      <c r="E17" s="35"/>
      <c r="F17" s="35"/>
      <c r="G17" s="38"/>
      <c r="H17" s="39"/>
      <c r="I17" s="8" t="str">
        <f>IF(H17="","",ROUNDDOWN(H17*設定!$C$4,0))</f>
        <v/>
      </c>
      <c r="J17" s="8" t="str">
        <f t="shared" si="0"/>
        <v/>
      </c>
      <c r="K17" s="36"/>
      <c r="L17" s="9" t="str">
        <f>IF(D17="","",IF(K17&lt;&gt;"",K17,EOMONTH(D17,設定!$C$5)))</f>
        <v/>
      </c>
      <c r="M17" s="36"/>
      <c r="N17" s="39"/>
      <c r="O17" s="39"/>
      <c r="P17" s="8" t="str">
        <f t="shared" si="1"/>
        <v/>
      </c>
      <c r="Q17" s="10" t="str">
        <f t="shared" ca="1" si="2"/>
        <v/>
      </c>
      <c r="R17" s="11" t="str">
        <f t="shared" ca="1" si="3"/>
        <v/>
      </c>
      <c r="S17" s="35"/>
      <c r="T17" s="35"/>
    </row>
    <row r="18" spans="2:20">
      <c r="B18" s="7" t="str">
        <f>IF(D18="","",COUNT($D$9:D18))</f>
        <v/>
      </c>
      <c r="C18" s="35"/>
      <c r="D18" s="36"/>
      <c r="E18" s="35"/>
      <c r="F18" s="35"/>
      <c r="G18" s="38"/>
      <c r="H18" s="39"/>
      <c r="I18" s="8" t="str">
        <f>IF(H18="","",ROUNDDOWN(H18*設定!$C$4,0))</f>
        <v/>
      </c>
      <c r="J18" s="8" t="str">
        <f t="shared" si="0"/>
        <v/>
      </c>
      <c r="K18" s="36"/>
      <c r="L18" s="9" t="str">
        <f>IF(D18="","",IF(K18&lt;&gt;"",K18,EOMONTH(D18,設定!$C$5)))</f>
        <v/>
      </c>
      <c r="M18" s="36"/>
      <c r="N18" s="39"/>
      <c r="O18" s="39"/>
      <c r="P18" s="8" t="str">
        <f t="shared" si="1"/>
        <v/>
      </c>
      <c r="Q18" s="10" t="str">
        <f t="shared" ca="1" si="2"/>
        <v/>
      </c>
      <c r="R18" s="11" t="str">
        <f t="shared" ca="1" si="3"/>
        <v/>
      </c>
      <c r="S18" s="35"/>
      <c r="T18" s="35"/>
    </row>
    <row r="19" spans="2:20">
      <c r="B19" s="7" t="str">
        <f>IF(D19="","",COUNT($D$9:D19))</f>
        <v/>
      </c>
      <c r="C19" s="35"/>
      <c r="D19" s="36"/>
      <c r="E19" s="35"/>
      <c r="F19" s="35"/>
      <c r="G19" s="38"/>
      <c r="H19" s="39"/>
      <c r="I19" s="8" t="str">
        <f>IF(H19="","",ROUNDDOWN(H19*設定!$C$4,0))</f>
        <v/>
      </c>
      <c r="J19" s="8" t="str">
        <f t="shared" si="0"/>
        <v/>
      </c>
      <c r="K19" s="36"/>
      <c r="L19" s="9" t="str">
        <f>IF(D19="","",IF(K19&lt;&gt;"",K19,EOMONTH(D19,設定!$C$5)))</f>
        <v/>
      </c>
      <c r="M19" s="36"/>
      <c r="N19" s="39"/>
      <c r="O19" s="39"/>
      <c r="P19" s="8" t="str">
        <f t="shared" si="1"/>
        <v/>
      </c>
      <c r="Q19" s="10" t="str">
        <f t="shared" ca="1" si="2"/>
        <v/>
      </c>
      <c r="R19" s="11" t="str">
        <f t="shared" ca="1" si="3"/>
        <v/>
      </c>
      <c r="S19" s="35"/>
      <c r="T19" s="35"/>
    </row>
    <row r="20" spans="2:20">
      <c r="B20" s="7" t="str">
        <f>IF(D20="","",COUNT($D$9:D20))</f>
        <v/>
      </c>
      <c r="C20" s="35"/>
      <c r="D20" s="36"/>
      <c r="E20" s="35"/>
      <c r="F20" s="35"/>
      <c r="G20" s="38"/>
      <c r="H20" s="39"/>
      <c r="I20" s="8" t="str">
        <f>IF(H20="","",ROUNDDOWN(H20*設定!$C$4,0))</f>
        <v/>
      </c>
      <c r="J20" s="8" t="str">
        <f t="shared" si="0"/>
        <v/>
      </c>
      <c r="K20" s="36"/>
      <c r="L20" s="9" t="str">
        <f>IF(D20="","",IF(K20&lt;&gt;"",K20,EOMONTH(D20,設定!$C$5)))</f>
        <v/>
      </c>
      <c r="M20" s="36"/>
      <c r="N20" s="39"/>
      <c r="O20" s="39"/>
      <c r="P20" s="8" t="str">
        <f t="shared" si="1"/>
        <v/>
      </c>
      <c r="Q20" s="10" t="str">
        <f t="shared" ca="1" si="2"/>
        <v/>
      </c>
      <c r="R20" s="11" t="str">
        <f t="shared" ca="1" si="3"/>
        <v/>
      </c>
      <c r="S20" s="35"/>
      <c r="T20" s="35"/>
    </row>
    <row r="21" spans="2:20">
      <c r="B21" s="7" t="str">
        <f>IF(D21="","",COUNT($D$9:D21))</f>
        <v/>
      </c>
      <c r="C21" s="35"/>
      <c r="D21" s="36"/>
      <c r="E21" s="35"/>
      <c r="F21" s="35"/>
      <c r="G21" s="38"/>
      <c r="H21" s="39"/>
      <c r="I21" s="8" t="str">
        <f>IF(H21="","",ROUNDDOWN(H21*設定!$C$4,0))</f>
        <v/>
      </c>
      <c r="J21" s="8" t="str">
        <f t="shared" si="0"/>
        <v/>
      </c>
      <c r="K21" s="36"/>
      <c r="L21" s="9" t="str">
        <f>IF(D21="","",IF(K21&lt;&gt;"",K21,EOMONTH(D21,設定!$C$5)))</f>
        <v/>
      </c>
      <c r="M21" s="36"/>
      <c r="N21" s="39"/>
      <c r="O21" s="39"/>
      <c r="P21" s="8" t="str">
        <f t="shared" si="1"/>
        <v/>
      </c>
      <c r="Q21" s="10" t="str">
        <f t="shared" ca="1" si="2"/>
        <v/>
      </c>
      <c r="R21" s="11" t="str">
        <f t="shared" ca="1" si="3"/>
        <v/>
      </c>
      <c r="S21" s="35"/>
      <c r="T21" s="35"/>
    </row>
    <row r="22" spans="2:20">
      <c r="B22" s="7" t="str">
        <f>IF(D22="","",COUNT($D$9:D22))</f>
        <v/>
      </c>
      <c r="C22" s="35"/>
      <c r="D22" s="36"/>
      <c r="E22" s="35"/>
      <c r="F22" s="35"/>
      <c r="G22" s="38"/>
      <c r="H22" s="39"/>
      <c r="I22" s="8" t="str">
        <f>IF(H22="","",ROUNDDOWN(H22*設定!$C$4,0))</f>
        <v/>
      </c>
      <c r="J22" s="8" t="str">
        <f t="shared" si="0"/>
        <v/>
      </c>
      <c r="K22" s="36"/>
      <c r="L22" s="9" t="str">
        <f>IF(D22="","",IF(K22&lt;&gt;"",K22,EOMONTH(D22,設定!$C$5)))</f>
        <v/>
      </c>
      <c r="M22" s="36"/>
      <c r="N22" s="39"/>
      <c r="O22" s="39"/>
      <c r="P22" s="8" t="str">
        <f t="shared" si="1"/>
        <v/>
      </c>
      <c r="Q22" s="10" t="str">
        <f t="shared" ca="1" si="2"/>
        <v/>
      </c>
      <c r="R22" s="11" t="str">
        <f t="shared" ca="1" si="3"/>
        <v/>
      </c>
      <c r="S22" s="35"/>
      <c r="T22" s="35"/>
    </row>
    <row r="23" spans="2:20">
      <c r="B23" s="7" t="str">
        <f>IF(D23="","",COUNT($D$9:D23))</f>
        <v/>
      </c>
      <c r="C23" s="35"/>
      <c r="D23" s="36"/>
      <c r="E23" s="35"/>
      <c r="F23" s="35"/>
      <c r="G23" s="38"/>
      <c r="H23" s="39"/>
      <c r="I23" s="8" t="str">
        <f>IF(H23="","",ROUNDDOWN(H23*設定!$C$4,0))</f>
        <v/>
      </c>
      <c r="J23" s="8" t="str">
        <f t="shared" si="0"/>
        <v/>
      </c>
      <c r="K23" s="36"/>
      <c r="L23" s="9" t="str">
        <f>IF(D23="","",IF(K23&lt;&gt;"",K23,EOMONTH(D23,設定!$C$5)))</f>
        <v/>
      </c>
      <c r="M23" s="36"/>
      <c r="N23" s="39"/>
      <c r="O23" s="39"/>
      <c r="P23" s="8" t="str">
        <f t="shared" si="1"/>
        <v/>
      </c>
      <c r="Q23" s="10" t="str">
        <f t="shared" ca="1" si="2"/>
        <v/>
      </c>
      <c r="R23" s="11" t="str">
        <f t="shared" ca="1" si="3"/>
        <v/>
      </c>
      <c r="S23" s="35"/>
      <c r="T23" s="35"/>
    </row>
    <row r="24" spans="2:20">
      <c r="B24" s="7" t="str">
        <f>IF(D24="","",COUNT($D$9:D24))</f>
        <v/>
      </c>
      <c r="C24" s="35"/>
      <c r="D24" s="36"/>
      <c r="E24" s="35"/>
      <c r="F24" s="35"/>
      <c r="G24" s="38"/>
      <c r="H24" s="39"/>
      <c r="I24" s="8" t="str">
        <f>IF(H24="","",ROUNDDOWN(H24*設定!$C$4,0))</f>
        <v/>
      </c>
      <c r="J24" s="8" t="str">
        <f t="shared" si="0"/>
        <v/>
      </c>
      <c r="K24" s="36"/>
      <c r="L24" s="9" t="str">
        <f>IF(D24="","",IF(K24&lt;&gt;"",K24,EOMONTH(D24,設定!$C$5)))</f>
        <v/>
      </c>
      <c r="M24" s="36"/>
      <c r="N24" s="39"/>
      <c r="O24" s="39"/>
      <c r="P24" s="8" t="str">
        <f t="shared" si="1"/>
        <v/>
      </c>
      <c r="Q24" s="10" t="str">
        <f t="shared" ca="1" si="2"/>
        <v/>
      </c>
      <c r="R24" s="11" t="str">
        <f t="shared" ca="1" si="3"/>
        <v/>
      </c>
      <c r="S24" s="35"/>
      <c r="T24" s="35"/>
    </row>
    <row r="25" spans="2:20">
      <c r="B25" s="7" t="str">
        <f>IF(D25="","",COUNT($D$9:D25))</f>
        <v/>
      </c>
      <c r="C25" s="35"/>
      <c r="D25" s="36"/>
      <c r="E25" s="35"/>
      <c r="F25" s="35"/>
      <c r="G25" s="38"/>
      <c r="H25" s="39"/>
      <c r="I25" s="8" t="str">
        <f>IF(H25="","",ROUNDDOWN(H25*設定!$C$4,0))</f>
        <v/>
      </c>
      <c r="J25" s="8" t="str">
        <f t="shared" si="0"/>
        <v/>
      </c>
      <c r="K25" s="36"/>
      <c r="L25" s="9" t="str">
        <f>IF(D25="","",IF(K25&lt;&gt;"",K25,EOMONTH(D25,設定!$C$5)))</f>
        <v/>
      </c>
      <c r="M25" s="36"/>
      <c r="N25" s="39"/>
      <c r="O25" s="39"/>
      <c r="P25" s="8" t="str">
        <f t="shared" si="1"/>
        <v/>
      </c>
      <c r="Q25" s="10" t="str">
        <f t="shared" ca="1" si="2"/>
        <v/>
      </c>
      <c r="R25" s="11" t="str">
        <f t="shared" ca="1" si="3"/>
        <v/>
      </c>
      <c r="S25" s="35"/>
      <c r="T25" s="35"/>
    </row>
    <row r="26" spans="2:20">
      <c r="B26" s="7" t="str">
        <f>IF(D26="","",COUNT($D$9:D26))</f>
        <v/>
      </c>
      <c r="C26" s="35"/>
      <c r="D26" s="36"/>
      <c r="E26" s="35"/>
      <c r="F26" s="35"/>
      <c r="G26" s="38"/>
      <c r="H26" s="39"/>
      <c r="I26" s="8" t="str">
        <f>IF(H26="","",ROUNDDOWN(H26*設定!$C$4,0))</f>
        <v/>
      </c>
      <c r="J26" s="8" t="str">
        <f t="shared" si="0"/>
        <v/>
      </c>
      <c r="K26" s="36"/>
      <c r="L26" s="9" t="str">
        <f>IF(D26="","",IF(K26&lt;&gt;"",K26,EOMONTH(D26,設定!$C$5)))</f>
        <v/>
      </c>
      <c r="M26" s="36"/>
      <c r="N26" s="39"/>
      <c r="O26" s="39"/>
      <c r="P26" s="8" t="str">
        <f t="shared" si="1"/>
        <v/>
      </c>
      <c r="Q26" s="10" t="str">
        <f t="shared" ca="1" si="2"/>
        <v/>
      </c>
      <c r="R26" s="11" t="str">
        <f t="shared" ca="1" si="3"/>
        <v/>
      </c>
      <c r="S26" s="35"/>
      <c r="T26" s="35"/>
    </row>
    <row r="27" spans="2:20">
      <c r="B27" s="7" t="str">
        <f>IF(D27="","",COUNT($D$9:D27))</f>
        <v/>
      </c>
      <c r="C27" s="35"/>
      <c r="D27" s="36"/>
      <c r="E27" s="35"/>
      <c r="F27" s="35"/>
      <c r="G27" s="38"/>
      <c r="H27" s="39"/>
      <c r="I27" s="8" t="str">
        <f>IF(H27="","",ROUNDDOWN(H27*設定!$C$4,0))</f>
        <v/>
      </c>
      <c r="J27" s="8" t="str">
        <f t="shared" si="0"/>
        <v/>
      </c>
      <c r="K27" s="36"/>
      <c r="L27" s="9" t="str">
        <f>IF(D27="","",IF(K27&lt;&gt;"",K27,EOMONTH(D27,設定!$C$5)))</f>
        <v/>
      </c>
      <c r="M27" s="36"/>
      <c r="N27" s="39"/>
      <c r="O27" s="39"/>
      <c r="P27" s="8" t="str">
        <f t="shared" si="1"/>
        <v/>
      </c>
      <c r="Q27" s="10" t="str">
        <f t="shared" ca="1" si="2"/>
        <v/>
      </c>
      <c r="R27" s="11" t="str">
        <f t="shared" ca="1" si="3"/>
        <v/>
      </c>
      <c r="S27" s="35"/>
      <c r="T27" s="35"/>
    </row>
    <row r="28" spans="2:20">
      <c r="B28" s="7" t="str">
        <f>IF(D28="","",COUNT($D$9:D28))</f>
        <v/>
      </c>
      <c r="C28" s="35"/>
      <c r="D28" s="36"/>
      <c r="E28" s="35"/>
      <c r="F28" s="35"/>
      <c r="G28" s="38"/>
      <c r="H28" s="39"/>
      <c r="I28" s="8" t="str">
        <f>IF(H28="","",ROUNDDOWN(H28*設定!$C$4,0))</f>
        <v/>
      </c>
      <c r="J28" s="8" t="str">
        <f t="shared" si="0"/>
        <v/>
      </c>
      <c r="K28" s="36"/>
      <c r="L28" s="9" t="str">
        <f>IF(D28="","",IF(K28&lt;&gt;"",K28,EOMONTH(D28,設定!$C$5)))</f>
        <v/>
      </c>
      <c r="M28" s="36"/>
      <c r="N28" s="39"/>
      <c r="O28" s="39"/>
      <c r="P28" s="8" t="str">
        <f t="shared" si="1"/>
        <v/>
      </c>
      <c r="Q28" s="10" t="str">
        <f t="shared" ca="1" si="2"/>
        <v/>
      </c>
      <c r="R28" s="11" t="str">
        <f t="shared" ca="1" si="3"/>
        <v/>
      </c>
      <c r="S28" s="35"/>
      <c r="T28" s="35"/>
    </row>
    <row r="29" spans="2:20">
      <c r="B29" s="7" t="str">
        <f>IF(D29="","",COUNT($D$9:D29))</f>
        <v/>
      </c>
      <c r="C29" s="35"/>
      <c r="D29" s="36"/>
      <c r="E29" s="35"/>
      <c r="F29" s="35"/>
      <c r="G29" s="38"/>
      <c r="H29" s="39"/>
      <c r="I29" s="8" t="str">
        <f>IF(H29="","",ROUNDDOWN(H29*設定!$C$4,0))</f>
        <v/>
      </c>
      <c r="J29" s="8" t="str">
        <f t="shared" si="0"/>
        <v/>
      </c>
      <c r="K29" s="36"/>
      <c r="L29" s="9" t="str">
        <f>IF(D29="","",IF(K29&lt;&gt;"",K29,EOMONTH(D29,設定!$C$5)))</f>
        <v/>
      </c>
      <c r="M29" s="36"/>
      <c r="N29" s="39"/>
      <c r="O29" s="39"/>
      <c r="P29" s="8" t="str">
        <f t="shared" si="1"/>
        <v/>
      </c>
      <c r="Q29" s="10" t="str">
        <f t="shared" ca="1" si="2"/>
        <v/>
      </c>
      <c r="R29" s="11" t="str">
        <f t="shared" ca="1" si="3"/>
        <v/>
      </c>
      <c r="S29" s="35"/>
      <c r="T29" s="35"/>
    </row>
    <row r="30" spans="2:20">
      <c r="B30" s="7" t="str">
        <f>IF(D30="","",COUNT($D$9:D30))</f>
        <v/>
      </c>
      <c r="C30" s="35"/>
      <c r="D30" s="36"/>
      <c r="E30" s="35"/>
      <c r="F30" s="35"/>
      <c r="G30" s="38"/>
      <c r="H30" s="39"/>
      <c r="I30" s="8" t="str">
        <f>IF(H30="","",ROUNDDOWN(H30*設定!$C$4,0))</f>
        <v/>
      </c>
      <c r="J30" s="8" t="str">
        <f t="shared" si="0"/>
        <v/>
      </c>
      <c r="K30" s="36"/>
      <c r="L30" s="9" t="str">
        <f>IF(D30="","",IF(K30&lt;&gt;"",K30,EOMONTH(D30,設定!$C$5)))</f>
        <v/>
      </c>
      <c r="M30" s="36"/>
      <c r="N30" s="39"/>
      <c r="O30" s="39"/>
      <c r="P30" s="8" t="str">
        <f t="shared" si="1"/>
        <v/>
      </c>
      <c r="Q30" s="10" t="str">
        <f t="shared" ca="1" si="2"/>
        <v/>
      </c>
      <c r="R30" s="11" t="str">
        <f t="shared" ca="1" si="3"/>
        <v/>
      </c>
      <c r="S30" s="35"/>
      <c r="T30" s="35"/>
    </row>
    <row r="31" spans="2:20">
      <c r="B31" s="7" t="str">
        <f>IF(D31="","",COUNT($D$9:D31))</f>
        <v/>
      </c>
      <c r="C31" s="35"/>
      <c r="D31" s="36"/>
      <c r="E31" s="35"/>
      <c r="F31" s="35"/>
      <c r="G31" s="38"/>
      <c r="H31" s="39"/>
      <c r="I31" s="8" t="str">
        <f>IF(H31="","",ROUNDDOWN(H31*設定!$C$4,0))</f>
        <v/>
      </c>
      <c r="J31" s="8" t="str">
        <f t="shared" si="0"/>
        <v/>
      </c>
      <c r="K31" s="36"/>
      <c r="L31" s="9" t="str">
        <f>IF(D31="","",IF(K31&lt;&gt;"",K31,EOMONTH(D31,設定!$C$5)))</f>
        <v/>
      </c>
      <c r="M31" s="36"/>
      <c r="N31" s="39"/>
      <c r="O31" s="39"/>
      <c r="P31" s="8" t="str">
        <f t="shared" si="1"/>
        <v/>
      </c>
      <c r="Q31" s="10" t="str">
        <f t="shared" ca="1" si="2"/>
        <v/>
      </c>
      <c r="R31" s="11" t="str">
        <f t="shared" ca="1" si="3"/>
        <v/>
      </c>
      <c r="S31" s="35"/>
      <c r="T31" s="35"/>
    </row>
    <row r="32" spans="2:20">
      <c r="B32" s="7" t="str">
        <f>IF(D32="","",COUNT($D$9:D32))</f>
        <v/>
      </c>
      <c r="C32" s="35"/>
      <c r="D32" s="36"/>
      <c r="E32" s="35"/>
      <c r="F32" s="35"/>
      <c r="G32" s="38"/>
      <c r="H32" s="39"/>
      <c r="I32" s="8" t="str">
        <f>IF(H32="","",ROUNDDOWN(H32*設定!$C$4,0))</f>
        <v/>
      </c>
      <c r="J32" s="8" t="str">
        <f t="shared" si="0"/>
        <v/>
      </c>
      <c r="K32" s="36"/>
      <c r="L32" s="9" t="str">
        <f>IF(D32="","",IF(K32&lt;&gt;"",K32,EOMONTH(D32,設定!$C$5)))</f>
        <v/>
      </c>
      <c r="M32" s="36"/>
      <c r="N32" s="39"/>
      <c r="O32" s="39"/>
      <c r="P32" s="8" t="str">
        <f t="shared" si="1"/>
        <v/>
      </c>
      <c r="Q32" s="10" t="str">
        <f t="shared" ca="1" si="2"/>
        <v/>
      </c>
      <c r="R32" s="11" t="str">
        <f t="shared" ca="1" si="3"/>
        <v/>
      </c>
      <c r="S32" s="35"/>
      <c r="T32" s="35"/>
    </row>
    <row r="33" spans="2:20">
      <c r="B33" s="7" t="str">
        <f>IF(D33="","",COUNT($D$9:D33))</f>
        <v/>
      </c>
      <c r="C33" s="35"/>
      <c r="D33" s="36"/>
      <c r="E33" s="35"/>
      <c r="F33" s="35"/>
      <c r="G33" s="38"/>
      <c r="H33" s="39"/>
      <c r="I33" s="8" t="str">
        <f>IF(H33="","",ROUNDDOWN(H33*設定!$C$4,0))</f>
        <v/>
      </c>
      <c r="J33" s="8" t="str">
        <f t="shared" si="0"/>
        <v/>
      </c>
      <c r="K33" s="36"/>
      <c r="L33" s="9" t="str">
        <f>IF(D33="","",IF(K33&lt;&gt;"",K33,EOMONTH(D33,設定!$C$5)))</f>
        <v/>
      </c>
      <c r="M33" s="36"/>
      <c r="N33" s="39"/>
      <c r="O33" s="39"/>
      <c r="P33" s="8" t="str">
        <f t="shared" si="1"/>
        <v/>
      </c>
      <c r="Q33" s="10" t="str">
        <f t="shared" ca="1" si="2"/>
        <v/>
      </c>
      <c r="R33" s="11" t="str">
        <f t="shared" ca="1" si="3"/>
        <v/>
      </c>
      <c r="S33" s="35"/>
      <c r="T33" s="35"/>
    </row>
    <row r="34" spans="2:20">
      <c r="B34" s="7" t="str">
        <f>IF(D34="","",COUNT($D$9:D34))</f>
        <v/>
      </c>
      <c r="C34" s="35"/>
      <c r="D34" s="36"/>
      <c r="E34" s="35"/>
      <c r="F34" s="35"/>
      <c r="G34" s="38"/>
      <c r="H34" s="39"/>
      <c r="I34" s="8" t="str">
        <f>IF(H34="","",ROUNDDOWN(H34*設定!$C$4,0))</f>
        <v/>
      </c>
      <c r="J34" s="8" t="str">
        <f t="shared" si="0"/>
        <v/>
      </c>
      <c r="K34" s="36"/>
      <c r="L34" s="9" t="str">
        <f>IF(D34="","",IF(K34&lt;&gt;"",K34,EOMONTH(D34,設定!$C$5)))</f>
        <v/>
      </c>
      <c r="M34" s="36"/>
      <c r="N34" s="39"/>
      <c r="O34" s="39"/>
      <c r="P34" s="8" t="str">
        <f t="shared" si="1"/>
        <v/>
      </c>
      <c r="Q34" s="10" t="str">
        <f t="shared" ca="1" si="2"/>
        <v/>
      </c>
      <c r="R34" s="11" t="str">
        <f t="shared" ca="1" si="3"/>
        <v/>
      </c>
      <c r="S34" s="35"/>
      <c r="T34" s="35"/>
    </row>
    <row r="35" spans="2:20">
      <c r="B35" s="7" t="str">
        <f>IF(D35="","",COUNT($D$9:D35))</f>
        <v/>
      </c>
      <c r="C35" s="35"/>
      <c r="D35" s="36"/>
      <c r="E35" s="35"/>
      <c r="F35" s="35"/>
      <c r="G35" s="38"/>
      <c r="H35" s="39"/>
      <c r="I35" s="8" t="str">
        <f>IF(H35="","",ROUNDDOWN(H35*設定!$C$4,0))</f>
        <v/>
      </c>
      <c r="J35" s="8" t="str">
        <f t="shared" si="0"/>
        <v/>
      </c>
      <c r="K35" s="36"/>
      <c r="L35" s="9" t="str">
        <f>IF(D35="","",IF(K35&lt;&gt;"",K35,EOMONTH(D35,設定!$C$5)))</f>
        <v/>
      </c>
      <c r="M35" s="36"/>
      <c r="N35" s="39"/>
      <c r="O35" s="39"/>
      <c r="P35" s="8" t="str">
        <f t="shared" si="1"/>
        <v/>
      </c>
      <c r="Q35" s="10" t="str">
        <f t="shared" ca="1" si="2"/>
        <v/>
      </c>
      <c r="R35" s="11" t="str">
        <f t="shared" ca="1" si="3"/>
        <v/>
      </c>
      <c r="S35" s="35"/>
      <c r="T35" s="35"/>
    </row>
    <row r="36" spans="2:20">
      <c r="B36" s="7" t="str">
        <f>IF(D36="","",COUNT($D$9:D36))</f>
        <v/>
      </c>
      <c r="C36" s="35"/>
      <c r="D36" s="36"/>
      <c r="E36" s="35"/>
      <c r="F36" s="35"/>
      <c r="G36" s="38"/>
      <c r="H36" s="39"/>
      <c r="I36" s="8" t="str">
        <f>IF(H36="","",ROUNDDOWN(H36*設定!$C$4,0))</f>
        <v/>
      </c>
      <c r="J36" s="8" t="str">
        <f t="shared" si="0"/>
        <v/>
      </c>
      <c r="K36" s="36"/>
      <c r="L36" s="9" t="str">
        <f>IF(D36="","",IF(K36&lt;&gt;"",K36,EOMONTH(D36,設定!$C$5)))</f>
        <v/>
      </c>
      <c r="M36" s="36"/>
      <c r="N36" s="39"/>
      <c r="O36" s="39"/>
      <c r="P36" s="8" t="str">
        <f t="shared" si="1"/>
        <v/>
      </c>
      <c r="Q36" s="10" t="str">
        <f t="shared" ca="1" si="2"/>
        <v/>
      </c>
      <c r="R36" s="11" t="str">
        <f t="shared" ca="1" si="3"/>
        <v/>
      </c>
      <c r="S36" s="35"/>
      <c r="T36" s="35"/>
    </row>
    <row r="37" spans="2:20">
      <c r="B37" s="7" t="str">
        <f>IF(D37="","",COUNT($D$9:D37))</f>
        <v/>
      </c>
      <c r="C37" s="35"/>
      <c r="D37" s="36"/>
      <c r="E37" s="35"/>
      <c r="F37" s="35"/>
      <c r="G37" s="38"/>
      <c r="H37" s="39"/>
      <c r="I37" s="8" t="str">
        <f>IF(H37="","",ROUNDDOWN(H37*設定!$C$4,0))</f>
        <v/>
      </c>
      <c r="J37" s="8" t="str">
        <f t="shared" si="0"/>
        <v/>
      </c>
      <c r="K37" s="36"/>
      <c r="L37" s="9" t="str">
        <f>IF(D37="","",IF(K37&lt;&gt;"",K37,EOMONTH(D37,設定!$C$5)))</f>
        <v/>
      </c>
      <c r="M37" s="36"/>
      <c r="N37" s="39"/>
      <c r="O37" s="39"/>
      <c r="P37" s="8" t="str">
        <f t="shared" si="1"/>
        <v/>
      </c>
      <c r="Q37" s="10" t="str">
        <f t="shared" ca="1" si="2"/>
        <v/>
      </c>
      <c r="R37" s="11" t="str">
        <f t="shared" ca="1" si="3"/>
        <v/>
      </c>
      <c r="S37" s="35"/>
      <c r="T37" s="35"/>
    </row>
    <row r="38" spans="2:20">
      <c r="B38" s="7" t="str">
        <f>IF(D38="","",COUNT($D$9:D38))</f>
        <v/>
      </c>
      <c r="C38" s="35"/>
      <c r="D38" s="36"/>
      <c r="E38" s="35"/>
      <c r="F38" s="35"/>
      <c r="G38" s="38"/>
      <c r="H38" s="39"/>
      <c r="I38" s="8" t="str">
        <f>IF(H38="","",ROUNDDOWN(H38*設定!$C$4,0))</f>
        <v/>
      </c>
      <c r="J38" s="8" t="str">
        <f t="shared" si="0"/>
        <v/>
      </c>
      <c r="K38" s="36"/>
      <c r="L38" s="9" t="str">
        <f>IF(D38="","",IF(K38&lt;&gt;"",K38,EOMONTH(D38,設定!$C$5)))</f>
        <v/>
      </c>
      <c r="M38" s="36"/>
      <c r="N38" s="39"/>
      <c r="O38" s="39"/>
      <c r="P38" s="8" t="str">
        <f t="shared" si="1"/>
        <v/>
      </c>
      <c r="Q38" s="10" t="str">
        <f t="shared" ca="1" si="2"/>
        <v/>
      </c>
      <c r="R38" s="11" t="str">
        <f t="shared" ca="1" si="3"/>
        <v/>
      </c>
      <c r="S38" s="35"/>
      <c r="T38" s="35"/>
    </row>
    <row r="39" spans="2:20">
      <c r="B39" s="7" t="str">
        <f>IF(D39="","",COUNT($D$9:D39))</f>
        <v/>
      </c>
      <c r="C39" s="35"/>
      <c r="D39" s="36"/>
      <c r="E39" s="35"/>
      <c r="F39" s="35"/>
      <c r="G39" s="38"/>
      <c r="H39" s="39"/>
      <c r="I39" s="8" t="str">
        <f>IF(H39="","",ROUNDDOWN(H39*設定!$C$4,0))</f>
        <v/>
      </c>
      <c r="J39" s="8" t="str">
        <f t="shared" si="0"/>
        <v/>
      </c>
      <c r="K39" s="36"/>
      <c r="L39" s="9" t="str">
        <f>IF(D39="","",IF(K39&lt;&gt;"",K39,EOMONTH(D39,設定!$C$5)))</f>
        <v/>
      </c>
      <c r="M39" s="36"/>
      <c r="N39" s="39"/>
      <c r="O39" s="39"/>
      <c r="P39" s="8" t="str">
        <f t="shared" si="1"/>
        <v/>
      </c>
      <c r="Q39" s="10" t="str">
        <f t="shared" ca="1" si="2"/>
        <v/>
      </c>
      <c r="R39" s="11" t="str">
        <f t="shared" ca="1" si="3"/>
        <v/>
      </c>
      <c r="S39" s="35"/>
      <c r="T39" s="35"/>
    </row>
    <row r="40" spans="2:20">
      <c r="B40" s="7" t="str">
        <f>IF(D40="","",COUNT($D$9:D40))</f>
        <v/>
      </c>
      <c r="C40" s="35"/>
      <c r="D40" s="36"/>
      <c r="E40" s="35"/>
      <c r="F40" s="35"/>
      <c r="G40" s="38"/>
      <c r="H40" s="39"/>
      <c r="I40" s="8" t="str">
        <f>IF(H40="","",ROUNDDOWN(H40*設定!$C$4,0))</f>
        <v/>
      </c>
      <c r="J40" s="8" t="str">
        <f t="shared" si="0"/>
        <v/>
      </c>
      <c r="K40" s="36"/>
      <c r="L40" s="9" t="str">
        <f>IF(D40="","",IF(K40&lt;&gt;"",K40,EOMONTH(D40,設定!$C$5)))</f>
        <v/>
      </c>
      <c r="M40" s="36"/>
      <c r="N40" s="39"/>
      <c r="O40" s="39"/>
      <c r="P40" s="8" t="str">
        <f t="shared" si="1"/>
        <v/>
      </c>
      <c r="Q40" s="10" t="str">
        <f t="shared" ca="1" si="2"/>
        <v/>
      </c>
      <c r="R40" s="11" t="str">
        <f t="shared" ca="1" si="3"/>
        <v/>
      </c>
      <c r="S40" s="35"/>
      <c r="T40" s="35"/>
    </row>
    <row r="41" spans="2:20">
      <c r="B41" s="7" t="str">
        <f>IF(D41="","",COUNT($D$9:D41))</f>
        <v/>
      </c>
      <c r="C41" s="35"/>
      <c r="D41" s="36"/>
      <c r="E41" s="35"/>
      <c r="F41" s="35"/>
      <c r="G41" s="38"/>
      <c r="H41" s="39"/>
      <c r="I41" s="8" t="str">
        <f>IF(H41="","",ROUNDDOWN(H41*設定!$C$4,0))</f>
        <v/>
      </c>
      <c r="J41" s="8" t="str">
        <f t="shared" ref="J41:J72" si="4">IF(H41="","",H41+I41)</f>
        <v/>
      </c>
      <c r="K41" s="36"/>
      <c r="L41" s="9" t="str">
        <f>IF(D41="","",IF(K41&lt;&gt;"",K41,EOMONTH(D41,設定!$C$5)))</f>
        <v/>
      </c>
      <c r="M41" s="36"/>
      <c r="N41" s="39"/>
      <c r="O41" s="39"/>
      <c r="P41" s="8" t="str">
        <f t="shared" ref="P41:P72" si="5">IF(J41="","",J41-N41-O41)</f>
        <v/>
      </c>
      <c r="Q41" s="10" t="str">
        <f t="shared" ref="Q41:Q72" ca="1" si="6">IF(OR(D41="",H41=""),"",IF(P41&lt;=0,"入金済",IF(TODAY()&gt;L41,"期日超過",IF(N41&gt;0,"一部入金","未入金"))))</f>
        <v/>
      </c>
      <c r="R41" s="11" t="str">
        <f t="shared" ref="R41:R72" ca="1" si="7">IF(OR(Q41="",Q41="入金済"),"",L41-TODAY())</f>
        <v/>
      </c>
      <c r="S41" s="35"/>
      <c r="T41" s="35"/>
    </row>
    <row r="42" spans="2:20">
      <c r="B42" s="7" t="str">
        <f>IF(D42="","",COUNT($D$9:D42))</f>
        <v/>
      </c>
      <c r="C42" s="35"/>
      <c r="D42" s="36"/>
      <c r="E42" s="35"/>
      <c r="F42" s="35"/>
      <c r="G42" s="38"/>
      <c r="H42" s="39"/>
      <c r="I42" s="8" t="str">
        <f>IF(H42="","",ROUNDDOWN(H42*設定!$C$4,0))</f>
        <v/>
      </c>
      <c r="J42" s="8" t="str">
        <f t="shared" si="4"/>
        <v/>
      </c>
      <c r="K42" s="36"/>
      <c r="L42" s="9" t="str">
        <f>IF(D42="","",IF(K42&lt;&gt;"",K42,EOMONTH(D42,設定!$C$5)))</f>
        <v/>
      </c>
      <c r="M42" s="36"/>
      <c r="N42" s="39"/>
      <c r="O42" s="39"/>
      <c r="P42" s="8" t="str">
        <f t="shared" si="5"/>
        <v/>
      </c>
      <c r="Q42" s="10" t="str">
        <f t="shared" ca="1" si="6"/>
        <v/>
      </c>
      <c r="R42" s="11" t="str">
        <f t="shared" ca="1" si="7"/>
        <v/>
      </c>
      <c r="S42" s="35"/>
      <c r="T42" s="35"/>
    </row>
    <row r="43" spans="2:20">
      <c r="B43" s="7" t="str">
        <f>IF(D43="","",COUNT($D$9:D43))</f>
        <v/>
      </c>
      <c r="C43" s="35"/>
      <c r="D43" s="36"/>
      <c r="E43" s="35"/>
      <c r="F43" s="35"/>
      <c r="G43" s="38"/>
      <c r="H43" s="39"/>
      <c r="I43" s="8" t="str">
        <f>IF(H43="","",ROUNDDOWN(H43*設定!$C$4,0))</f>
        <v/>
      </c>
      <c r="J43" s="8" t="str">
        <f t="shared" si="4"/>
        <v/>
      </c>
      <c r="K43" s="36"/>
      <c r="L43" s="9" t="str">
        <f>IF(D43="","",IF(K43&lt;&gt;"",K43,EOMONTH(D43,設定!$C$5)))</f>
        <v/>
      </c>
      <c r="M43" s="36"/>
      <c r="N43" s="39"/>
      <c r="O43" s="39"/>
      <c r="P43" s="8" t="str">
        <f t="shared" si="5"/>
        <v/>
      </c>
      <c r="Q43" s="10" t="str">
        <f t="shared" ca="1" si="6"/>
        <v/>
      </c>
      <c r="R43" s="11" t="str">
        <f t="shared" ca="1" si="7"/>
        <v/>
      </c>
      <c r="S43" s="35"/>
      <c r="T43" s="35"/>
    </row>
    <row r="44" spans="2:20">
      <c r="B44" s="7" t="str">
        <f>IF(D44="","",COUNT($D$9:D44))</f>
        <v/>
      </c>
      <c r="C44" s="35"/>
      <c r="D44" s="36"/>
      <c r="E44" s="35"/>
      <c r="F44" s="35"/>
      <c r="G44" s="38"/>
      <c r="H44" s="39"/>
      <c r="I44" s="8" t="str">
        <f>IF(H44="","",ROUNDDOWN(H44*設定!$C$4,0))</f>
        <v/>
      </c>
      <c r="J44" s="8" t="str">
        <f t="shared" si="4"/>
        <v/>
      </c>
      <c r="K44" s="36"/>
      <c r="L44" s="9" t="str">
        <f>IF(D44="","",IF(K44&lt;&gt;"",K44,EOMONTH(D44,設定!$C$5)))</f>
        <v/>
      </c>
      <c r="M44" s="36"/>
      <c r="N44" s="39"/>
      <c r="O44" s="39"/>
      <c r="P44" s="8" t="str">
        <f t="shared" si="5"/>
        <v/>
      </c>
      <c r="Q44" s="10" t="str">
        <f t="shared" ca="1" si="6"/>
        <v/>
      </c>
      <c r="R44" s="11" t="str">
        <f t="shared" ca="1" si="7"/>
        <v/>
      </c>
      <c r="S44" s="35"/>
      <c r="T44" s="35"/>
    </row>
    <row r="45" spans="2:20">
      <c r="B45" s="7" t="str">
        <f>IF(D45="","",COUNT($D$9:D45))</f>
        <v/>
      </c>
      <c r="C45" s="35"/>
      <c r="D45" s="36"/>
      <c r="E45" s="35"/>
      <c r="F45" s="35"/>
      <c r="G45" s="38"/>
      <c r="H45" s="39"/>
      <c r="I45" s="8" t="str">
        <f>IF(H45="","",ROUNDDOWN(H45*設定!$C$4,0))</f>
        <v/>
      </c>
      <c r="J45" s="8" t="str">
        <f t="shared" si="4"/>
        <v/>
      </c>
      <c r="K45" s="36"/>
      <c r="L45" s="9" t="str">
        <f>IF(D45="","",IF(K45&lt;&gt;"",K45,EOMONTH(D45,設定!$C$5)))</f>
        <v/>
      </c>
      <c r="M45" s="36"/>
      <c r="N45" s="39"/>
      <c r="O45" s="39"/>
      <c r="P45" s="8" t="str">
        <f t="shared" si="5"/>
        <v/>
      </c>
      <c r="Q45" s="10" t="str">
        <f t="shared" ca="1" si="6"/>
        <v/>
      </c>
      <c r="R45" s="11" t="str">
        <f t="shared" ca="1" si="7"/>
        <v/>
      </c>
      <c r="S45" s="35"/>
      <c r="T45" s="35"/>
    </row>
    <row r="46" spans="2:20">
      <c r="B46" s="7" t="str">
        <f>IF(D46="","",COUNT($D$9:D46))</f>
        <v/>
      </c>
      <c r="C46" s="35"/>
      <c r="D46" s="36"/>
      <c r="E46" s="35"/>
      <c r="F46" s="35"/>
      <c r="G46" s="38"/>
      <c r="H46" s="39"/>
      <c r="I46" s="8" t="str">
        <f>IF(H46="","",ROUNDDOWN(H46*設定!$C$4,0))</f>
        <v/>
      </c>
      <c r="J46" s="8" t="str">
        <f t="shared" si="4"/>
        <v/>
      </c>
      <c r="K46" s="36"/>
      <c r="L46" s="9" t="str">
        <f>IF(D46="","",IF(K46&lt;&gt;"",K46,EOMONTH(D46,設定!$C$5)))</f>
        <v/>
      </c>
      <c r="M46" s="36"/>
      <c r="N46" s="39"/>
      <c r="O46" s="39"/>
      <c r="P46" s="8" t="str">
        <f t="shared" si="5"/>
        <v/>
      </c>
      <c r="Q46" s="10" t="str">
        <f t="shared" ca="1" si="6"/>
        <v/>
      </c>
      <c r="R46" s="11" t="str">
        <f t="shared" ca="1" si="7"/>
        <v/>
      </c>
      <c r="S46" s="35"/>
      <c r="T46" s="35"/>
    </row>
    <row r="47" spans="2:20">
      <c r="B47" s="7" t="str">
        <f>IF(D47="","",COUNT($D$9:D47))</f>
        <v/>
      </c>
      <c r="C47" s="35"/>
      <c r="D47" s="36"/>
      <c r="E47" s="35"/>
      <c r="F47" s="35"/>
      <c r="G47" s="38"/>
      <c r="H47" s="39"/>
      <c r="I47" s="8" t="str">
        <f>IF(H47="","",ROUNDDOWN(H47*設定!$C$4,0))</f>
        <v/>
      </c>
      <c r="J47" s="8" t="str">
        <f t="shared" si="4"/>
        <v/>
      </c>
      <c r="K47" s="36"/>
      <c r="L47" s="9" t="str">
        <f>IF(D47="","",IF(K47&lt;&gt;"",K47,EOMONTH(D47,設定!$C$5)))</f>
        <v/>
      </c>
      <c r="M47" s="36"/>
      <c r="N47" s="39"/>
      <c r="O47" s="39"/>
      <c r="P47" s="8" t="str">
        <f t="shared" si="5"/>
        <v/>
      </c>
      <c r="Q47" s="10" t="str">
        <f t="shared" ca="1" si="6"/>
        <v/>
      </c>
      <c r="R47" s="11" t="str">
        <f t="shared" ca="1" si="7"/>
        <v/>
      </c>
      <c r="S47" s="35"/>
      <c r="T47" s="35"/>
    </row>
    <row r="48" spans="2:20">
      <c r="B48" s="7" t="str">
        <f>IF(D48="","",COUNT($D$9:D48))</f>
        <v/>
      </c>
      <c r="C48" s="35"/>
      <c r="D48" s="36"/>
      <c r="E48" s="35"/>
      <c r="F48" s="35"/>
      <c r="G48" s="38"/>
      <c r="H48" s="39"/>
      <c r="I48" s="8" t="str">
        <f>IF(H48="","",ROUNDDOWN(H48*設定!$C$4,0))</f>
        <v/>
      </c>
      <c r="J48" s="8" t="str">
        <f t="shared" si="4"/>
        <v/>
      </c>
      <c r="K48" s="36"/>
      <c r="L48" s="9" t="str">
        <f>IF(D48="","",IF(K48&lt;&gt;"",K48,EOMONTH(D48,設定!$C$5)))</f>
        <v/>
      </c>
      <c r="M48" s="36"/>
      <c r="N48" s="39"/>
      <c r="O48" s="39"/>
      <c r="P48" s="8" t="str">
        <f t="shared" si="5"/>
        <v/>
      </c>
      <c r="Q48" s="10" t="str">
        <f t="shared" ca="1" si="6"/>
        <v/>
      </c>
      <c r="R48" s="11" t="str">
        <f t="shared" ca="1" si="7"/>
        <v/>
      </c>
      <c r="S48" s="35"/>
      <c r="T48" s="35"/>
    </row>
    <row r="49" spans="2:20">
      <c r="B49" s="7" t="str">
        <f>IF(D49="","",COUNT($D$9:D49))</f>
        <v/>
      </c>
      <c r="C49" s="35"/>
      <c r="D49" s="36"/>
      <c r="E49" s="35"/>
      <c r="F49" s="35"/>
      <c r="G49" s="38"/>
      <c r="H49" s="39"/>
      <c r="I49" s="8" t="str">
        <f>IF(H49="","",ROUNDDOWN(H49*設定!$C$4,0))</f>
        <v/>
      </c>
      <c r="J49" s="8" t="str">
        <f t="shared" si="4"/>
        <v/>
      </c>
      <c r="K49" s="36"/>
      <c r="L49" s="9" t="str">
        <f>IF(D49="","",IF(K49&lt;&gt;"",K49,EOMONTH(D49,設定!$C$5)))</f>
        <v/>
      </c>
      <c r="M49" s="36"/>
      <c r="N49" s="39"/>
      <c r="O49" s="39"/>
      <c r="P49" s="8" t="str">
        <f t="shared" si="5"/>
        <v/>
      </c>
      <c r="Q49" s="10" t="str">
        <f t="shared" ca="1" si="6"/>
        <v/>
      </c>
      <c r="R49" s="11" t="str">
        <f t="shared" ca="1" si="7"/>
        <v/>
      </c>
      <c r="S49" s="35"/>
      <c r="T49" s="35"/>
    </row>
    <row r="50" spans="2:20">
      <c r="B50" s="7" t="str">
        <f>IF(D50="","",COUNT($D$9:D50))</f>
        <v/>
      </c>
      <c r="C50" s="35"/>
      <c r="D50" s="36"/>
      <c r="E50" s="35"/>
      <c r="F50" s="35"/>
      <c r="G50" s="38"/>
      <c r="H50" s="39"/>
      <c r="I50" s="8" t="str">
        <f>IF(H50="","",ROUNDDOWN(H50*設定!$C$4,0))</f>
        <v/>
      </c>
      <c r="J50" s="8" t="str">
        <f t="shared" si="4"/>
        <v/>
      </c>
      <c r="K50" s="36"/>
      <c r="L50" s="9" t="str">
        <f>IF(D50="","",IF(K50&lt;&gt;"",K50,EOMONTH(D50,設定!$C$5)))</f>
        <v/>
      </c>
      <c r="M50" s="36"/>
      <c r="N50" s="39"/>
      <c r="O50" s="39"/>
      <c r="P50" s="8" t="str">
        <f t="shared" si="5"/>
        <v/>
      </c>
      <c r="Q50" s="10" t="str">
        <f t="shared" ca="1" si="6"/>
        <v/>
      </c>
      <c r="R50" s="11" t="str">
        <f t="shared" ca="1" si="7"/>
        <v/>
      </c>
      <c r="S50" s="35"/>
      <c r="T50" s="35"/>
    </row>
    <row r="51" spans="2:20">
      <c r="B51" s="7" t="str">
        <f>IF(D51="","",COUNT($D$9:D51))</f>
        <v/>
      </c>
      <c r="C51" s="35"/>
      <c r="D51" s="36"/>
      <c r="E51" s="35"/>
      <c r="F51" s="35"/>
      <c r="G51" s="38"/>
      <c r="H51" s="39"/>
      <c r="I51" s="8" t="str">
        <f>IF(H51="","",ROUNDDOWN(H51*設定!$C$4,0))</f>
        <v/>
      </c>
      <c r="J51" s="8" t="str">
        <f t="shared" si="4"/>
        <v/>
      </c>
      <c r="K51" s="36"/>
      <c r="L51" s="9" t="str">
        <f>IF(D51="","",IF(K51&lt;&gt;"",K51,EOMONTH(D51,設定!$C$5)))</f>
        <v/>
      </c>
      <c r="M51" s="36"/>
      <c r="N51" s="39"/>
      <c r="O51" s="39"/>
      <c r="P51" s="8" t="str">
        <f t="shared" si="5"/>
        <v/>
      </c>
      <c r="Q51" s="10" t="str">
        <f t="shared" ca="1" si="6"/>
        <v/>
      </c>
      <c r="R51" s="11" t="str">
        <f t="shared" ca="1" si="7"/>
        <v/>
      </c>
      <c r="S51" s="35"/>
      <c r="T51" s="35"/>
    </row>
    <row r="52" spans="2:20">
      <c r="B52" s="7" t="str">
        <f>IF(D52="","",COUNT($D$9:D52))</f>
        <v/>
      </c>
      <c r="C52" s="35"/>
      <c r="D52" s="36"/>
      <c r="E52" s="35"/>
      <c r="F52" s="35"/>
      <c r="G52" s="38"/>
      <c r="H52" s="39"/>
      <c r="I52" s="8" t="str">
        <f>IF(H52="","",ROUNDDOWN(H52*設定!$C$4,0))</f>
        <v/>
      </c>
      <c r="J52" s="8" t="str">
        <f t="shared" si="4"/>
        <v/>
      </c>
      <c r="K52" s="36"/>
      <c r="L52" s="9" t="str">
        <f>IF(D52="","",IF(K52&lt;&gt;"",K52,EOMONTH(D52,設定!$C$5)))</f>
        <v/>
      </c>
      <c r="M52" s="36"/>
      <c r="N52" s="39"/>
      <c r="O52" s="39"/>
      <c r="P52" s="8" t="str">
        <f t="shared" si="5"/>
        <v/>
      </c>
      <c r="Q52" s="10" t="str">
        <f t="shared" ca="1" si="6"/>
        <v/>
      </c>
      <c r="R52" s="11" t="str">
        <f t="shared" ca="1" si="7"/>
        <v/>
      </c>
      <c r="S52" s="35"/>
      <c r="T52" s="35"/>
    </row>
    <row r="53" spans="2:20">
      <c r="B53" s="7" t="str">
        <f>IF(D53="","",COUNT($D$9:D53))</f>
        <v/>
      </c>
      <c r="C53" s="35"/>
      <c r="D53" s="36"/>
      <c r="E53" s="35"/>
      <c r="F53" s="35"/>
      <c r="G53" s="38"/>
      <c r="H53" s="39"/>
      <c r="I53" s="8" t="str">
        <f>IF(H53="","",ROUNDDOWN(H53*設定!$C$4,0))</f>
        <v/>
      </c>
      <c r="J53" s="8" t="str">
        <f t="shared" si="4"/>
        <v/>
      </c>
      <c r="K53" s="36"/>
      <c r="L53" s="9" t="str">
        <f>IF(D53="","",IF(K53&lt;&gt;"",K53,EOMONTH(D53,設定!$C$5)))</f>
        <v/>
      </c>
      <c r="M53" s="36"/>
      <c r="N53" s="39"/>
      <c r="O53" s="39"/>
      <c r="P53" s="8" t="str">
        <f t="shared" si="5"/>
        <v/>
      </c>
      <c r="Q53" s="10" t="str">
        <f t="shared" ca="1" si="6"/>
        <v/>
      </c>
      <c r="R53" s="11" t="str">
        <f t="shared" ca="1" si="7"/>
        <v/>
      </c>
      <c r="S53" s="35"/>
      <c r="T53" s="35"/>
    </row>
    <row r="54" spans="2:20">
      <c r="B54" s="7" t="str">
        <f>IF(D54="","",COUNT($D$9:D54))</f>
        <v/>
      </c>
      <c r="C54" s="35"/>
      <c r="D54" s="36"/>
      <c r="E54" s="35"/>
      <c r="F54" s="35"/>
      <c r="G54" s="38"/>
      <c r="H54" s="39"/>
      <c r="I54" s="8" t="str">
        <f>IF(H54="","",ROUNDDOWN(H54*設定!$C$4,0))</f>
        <v/>
      </c>
      <c r="J54" s="8" t="str">
        <f t="shared" si="4"/>
        <v/>
      </c>
      <c r="K54" s="36"/>
      <c r="L54" s="9" t="str">
        <f>IF(D54="","",IF(K54&lt;&gt;"",K54,EOMONTH(D54,設定!$C$5)))</f>
        <v/>
      </c>
      <c r="M54" s="36"/>
      <c r="N54" s="39"/>
      <c r="O54" s="39"/>
      <c r="P54" s="8" t="str">
        <f t="shared" si="5"/>
        <v/>
      </c>
      <c r="Q54" s="10" t="str">
        <f t="shared" ca="1" si="6"/>
        <v/>
      </c>
      <c r="R54" s="11" t="str">
        <f t="shared" ca="1" si="7"/>
        <v/>
      </c>
      <c r="S54" s="35"/>
      <c r="T54" s="35"/>
    </row>
    <row r="55" spans="2:20">
      <c r="B55" s="7" t="str">
        <f>IF(D55="","",COUNT($D$9:D55))</f>
        <v/>
      </c>
      <c r="C55" s="35"/>
      <c r="D55" s="36"/>
      <c r="E55" s="35"/>
      <c r="F55" s="35"/>
      <c r="G55" s="38"/>
      <c r="H55" s="39"/>
      <c r="I55" s="8" t="str">
        <f>IF(H55="","",ROUNDDOWN(H55*設定!$C$4,0))</f>
        <v/>
      </c>
      <c r="J55" s="8" t="str">
        <f t="shared" si="4"/>
        <v/>
      </c>
      <c r="K55" s="36"/>
      <c r="L55" s="9" t="str">
        <f>IF(D55="","",IF(K55&lt;&gt;"",K55,EOMONTH(D55,設定!$C$5)))</f>
        <v/>
      </c>
      <c r="M55" s="36"/>
      <c r="N55" s="39"/>
      <c r="O55" s="39"/>
      <c r="P55" s="8" t="str">
        <f t="shared" si="5"/>
        <v/>
      </c>
      <c r="Q55" s="10" t="str">
        <f t="shared" ca="1" si="6"/>
        <v/>
      </c>
      <c r="R55" s="11" t="str">
        <f t="shared" ca="1" si="7"/>
        <v/>
      </c>
      <c r="S55" s="35"/>
      <c r="T55" s="35"/>
    </row>
    <row r="56" spans="2:20">
      <c r="B56" s="7" t="str">
        <f>IF(D56="","",COUNT($D$9:D56))</f>
        <v/>
      </c>
      <c r="C56" s="35"/>
      <c r="D56" s="36"/>
      <c r="E56" s="35"/>
      <c r="F56" s="35"/>
      <c r="G56" s="38"/>
      <c r="H56" s="39"/>
      <c r="I56" s="8" t="str">
        <f>IF(H56="","",ROUNDDOWN(H56*設定!$C$4,0))</f>
        <v/>
      </c>
      <c r="J56" s="8" t="str">
        <f t="shared" si="4"/>
        <v/>
      </c>
      <c r="K56" s="36"/>
      <c r="L56" s="9" t="str">
        <f>IF(D56="","",IF(K56&lt;&gt;"",K56,EOMONTH(D56,設定!$C$5)))</f>
        <v/>
      </c>
      <c r="M56" s="36"/>
      <c r="N56" s="39"/>
      <c r="O56" s="39"/>
      <c r="P56" s="8" t="str">
        <f t="shared" si="5"/>
        <v/>
      </c>
      <c r="Q56" s="10" t="str">
        <f t="shared" ca="1" si="6"/>
        <v/>
      </c>
      <c r="R56" s="11" t="str">
        <f t="shared" ca="1" si="7"/>
        <v/>
      </c>
      <c r="S56" s="35"/>
      <c r="T56" s="35"/>
    </row>
    <row r="57" spans="2:20">
      <c r="B57" s="7" t="str">
        <f>IF(D57="","",COUNT($D$9:D57))</f>
        <v/>
      </c>
      <c r="C57" s="35"/>
      <c r="D57" s="36"/>
      <c r="E57" s="35"/>
      <c r="F57" s="35"/>
      <c r="G57" s="38"/>
      <c r="H57" s="39"/>
      <c r="I57" s="8" t="str">
        <f>IF(H57="","",ROUNDDOWN(H57*設定!$C$4,0))</f>
        <v/>
      </c>
      <c r="J57" s="8" t="str">
        <f t="shared" si="4"/>
        <v/>
      </c>
      <c r="K57" s="36"/>
      <c r="L57" s="9" t="str">
        <f>IF(D57="","",IF(K57&lt;&gt;"",K57,EOMONTH(D57,設定!$C$5)))</f>
        <v/>
      </c>
      <c r="M57" s="36"/>
      <c r="N57" s="39"/>
      <c r="O57" s="39"/>
      <c r="P57" s="8" t="str">
        <f t="shared" si="5"/>
        <v/>
      </c>
      <c r="Q57" s="10" t="str">
        <f t="shared" ca="1" si="6"/>
        <v/>
      </c>
      <c r="R57" s="11" t="str">
        <f t="shared" ca="1" si="7"/>
        <v/>
      </c>
      <c r="S57" s="35"/>
      <c r="T57" s="35"/>
    </row>
    <row r="58" spans="2:20">
      <c r="B58" s="7" t="str">
        <f>IF(D58="","",COUNT($D$9:D58))</f>
        <v/>
      </c>
      <c r="C58" s="35"/>
      <c r="D58" s="36"/>
      <c r="E58" s="35"/>
      <c r="F58" s="35"/>
      <c r="G58" s="38"/>
      <c r="H58" s="39"/>
      <c r="I58" s="8" t="str">
        <f>IF(H58="","",ROUNDDOWN(H58*設定!$C$4,0))</f>
        <v/>
      </c>
      <c r="J58" s="8" t="str">
        <f t="shared" si="4"/>
        <v/>
      </c>
      <c r="K58" s="36"/>
      <c r="L58" s="9" t="str">
        <f>IF(D58="","",IF(K58&lt;&gt;"",K58,EOMONTH(D58,設定!$C$5)))</f>
        <v/>
      </c>
      <c r="M58" s="36"/>
      <c r="N58" s="39"/>
      <c r="O58" s="39"/>
      <c r="P58" s="8" t="str">
        <f t="shared" si="5"/>
        <v/>
      </c>
      <c r="Q58" s="10" t="str">
        <f t="shared" ca="1" si="6"/>
        <v/>
      </c>
      <c r="R58" s="11" t="str">
        <f t="shared" ca="1" si="7"/>
        <v/>
      </c>
      <c r="S58" s="35"/>
      <c r="T58" s="35"/>
    </row>
    <row r="59" spans="2:20">
      <c r="B59" s="7" t="str">
        <f>IF(D59="","",COUNT($D$9:D59))</f>
        <v/>
      </c>
      <c r="C59" s="35"/>
      <c r="D59" s="36"/>
      <c r="E59" s="35"/>
      <c r="F59" s="35"/>
      <c r="G59" s="38"/>
      <c r="H59" s="39"/>
      <c r="I59" s="8" t="str">
        <f>IF(H59="","",ROUNDDOWN(H59*設定!$C$4,0))</f>
        <v/>
      </c>
      <c r="J59" s="8" t="str">
        <f t="shared" si="4"/>
        <v/>
      </c>
      <c r="K59" s="36"/>
      <c r="L59" s="9" t="str">
        <f>IF(D59="","",IF(K59&lt;&gt;"",K59,EOMONTH(D59,設定!$C$5)))</f>
        <v/>
      </c>
      <c r="M59" s="36"/>
      <c r="N59" s="39"/>
      <c r="O59" s="39"/>
      <c r="P59" s="8" t="str">
        <f t="shared" si="5"/>
        <v/>
      </c>
      <c r="Q59" s="10" t="str">
        <f t="shared" ca="1" si="6"/>
        <v/>
      </c>
      <c r="R59" s="11" t="str">
        <f t="shared" ca="1" si="7"/>
        <v/>
      </c>
      <c r="S59" s="35"/>
      <c r="T59" s="35"/>
    </row>
    <row r="60" spans="2:20">
      <c r="B60" s="7" t="str">
        <f>IF(D60="","",COUNT($D$9:D60))</f>
        <v/>
      </c>
      <c r="C60" s="35"/>
      <c r="D60" s="36"/>
      <c r="E60" s="35"/>
      <c r="F60" s="35"/>
      <c r="G60" s="38"/>
      <c r="H60" s="39"/>
      <c r="I60" s="8" t="str">
        <f>IF(H60="","",ROUNDDOWN(H60*設定!$C$4,0))</f>
        <v/>
      </c>
      <c r="J60" s="8" t="str">
        <f t="shared" si="4"/>
        <v/>
      </c>
      <c r="K60" s="36"/>
      <c r="L60" s="9" t="str">
        <f>IF(D60="","",IF(K60&lt;&gt;"",K60,EOMONTH(D60,設定!$C$5)))</f>
        <v/>
      </c>
      <c r="M60" s="36"/>
      <c r="N60" s="39"/>
      <c r="O60" s="39"/>
      <c r="P60" s="8" t="str">
        <f t="shared" si="5"/>
        <v/>
      </c>
      <c r="Q60" s="10" t="str">
        <f t="shared" ca="1" si="6"/>
        <v/>
      </c>
      <c r="R60" s="11" t="str">
        <f t="shared" ca="1" si="7"/>
        <v/>
      </c>
      <c r="S60" s="35"/>
      <c r="T60" s="35"/>
    </row>
    <row r="61" spans="2:20">
      <c r="B61" s="7" t="str">
        <f>IF(D61="","",COUNT($D$9:D61))</f>
        <v/>
      </c>
      <c r="C61" s="35"/>
      <c r="D61" s="36"/>
      <c r="E61" s="35"/>
      <c r="F61" s="35"/>
      <c r="G61" s="38"/>
      <c r="H61" s="39"/>
      <c r="I61" s="8" t="str">
        <f>IF(H61="","",ROUNDDOWN(H61*設定!$C$4,0))</f>
        <v/>
      </c>
      <c r="J61" s="8" t="str">
        <f t="shared" si="4"/>
        <v/>
      </c>
      <c r="K61" s="36"/>
      <c r="L61" s="9" t="str">
        <f>IF(D61="","",IF(K61&lt;&gt;"",K61,EOMONTH(D61,設定!$C$5)))</f>
        <v/>
      </c>
      <c r="M61" s="36"/>
      <c r="N61" s="39"/>
      <c r="O61" s="39"/>
      <c r="P61" s="8" t="str">
        <f t="shared" si="5"/>
        <v/>
      </c>
      <c r="Q61" s="10" t="str">
        <f t="shared" ca="1" si="6"/>
        <v/>
      </c>
      <c r="R61" s="11" t="str">
        <f t="shared" ca="1" si="7"/>
        <v/>
      </c>
      <c r="S61" s="35"/>
      <c r="T61" s="35"/>
    </row>
    <row r="62" spans="2:20">
      <c r="B62" s="7" t="str">
        <f>IF(D62="","",COUNT($D$9:D62))</f>
        <v/>
      </c>
      <c r="C62" s="35"/>
      <c r="D62" s="36"/>
      <c r="E62" s="35"/>
      <c r="F62" s="35"/>
      <c r="G62" s="38"/>
      <c r="H62" s="39"/>
      <c r="I62" s="8" t="str">
        <f>IF(H62="","",ROUNDDOWN(H62*設定!$C$4,0))</f>
        <v/>
      </c>
      <c r="J62" s="8" t="str">
        <f t="shared" si="4"/>
        <v/>
      </c>
      <c r="K62" s="36"/>
      <c r="L62" s="9" t="str">
        <f>IF(D62="","",IF(K62&lt;&gt;"",K62,EOMONTH(D62,設定!$C$5)))</f>
        <v/>
      </c>
      <c r="M62" s="36"/>
      <c r="N62" s="39"/>
      <c r="O62" s="39"/>
      <c r="P62" s="8" t="str">
        <f t="shared" si="5"/>
        <v/>
      </c>
      <c r="Q62" s="10" t="str">
        <f t="shared" ca="1" si="6"/>
        <v/>
      </c>
      <c r="R62" s="11" t="str">
        <f t="shared" ca="1" si="7"/>
        <v/>
      </c>
      <c r="S62" s="35"/>
      <c r="T62" s="35"/>
    </row>
    <row r="63" spans="2:20">
      <c r="B63" s="7" t="str">
        <f>IF(D63="","",COUNT($D$9:D63))</f>
        <v/>
      </c>
      <c r="C63" s="35"/>
      <c r="D63" s="36"/>
      <c r="E63" s="35"/>
      <c r="F63" s="35"/>
      <c r="G63" s="38"/>
      <c r="H63" s="39"/>
      <c r="I63" s="8" t="str">
        <f>IF(H63="","",ROUNDDOWN(H63*設定!$C$4,0))</f>
        <v/>
      </c>
      <c r="J63" s="8" t="str">
        <f t="shared" si="4"/>
        <v/>
      </c>
      <c r="K63" s="36"/>
      <c r="L63" s="9" t="str">
        <f>IF(D63="","",IF(K63&lt;&gt;"",K63,EOMONTH(D63,設定!$C$5)))</f>
        <v/>
      </c>
      <c r="M63" s="36"/>
      <c r="N63" s="39"/>
      <c r="O63" s="39"/>
      <c r="P63" s="8" t="str">
        <f t="shared" si="5"/>
        <v/>
      </c>
      <c r="Q63" s="10" t="str">
        <f t="shared" ca="1" si="6"/>
        <v/>
      </c>
      <c r="R63" s="11" t="str">
        <f t="shared" ca="1" si="7"/>
        <v/>
      </c>
      <c r="S63" s="35"/>
      <c r="T63" s="35"/>
    </row>
    <row r="64" spans="2:20">
      <c r="B64" s="7" t="str">
        <f>IF(D64="","",COUNT($D$9:D64))</f>
        <v/>
      </c>
      <c r="C64" s="35"/>
      <c r="D64" s="36"/>
      <c r="E64" s="35"/>
      <c r="F64" s="35"/>
      <c r="G64" s="38"/>
      <c r="H64" s="39"/>
      <c r="I64" s="8" t="str">
        <f>IF(H64="","",ROUNDDOWN(H64*設定!$C$4,0))</f>
        <v/>
      </c>
      <c r="J64" s="8" t="str">
        <f t="shared" si="4"/>
        <v/>
      </c>
      <c r="K64" s="36"/>
      <c r="L64" s="9" t="str">
        <f>IF(D64="","",IF(K64&lt;&gt;"",K64,EOMONTH(D64,設定!$C$5)))</f>
        <v/>
      </c>
      <c r="M64" s="36"/>
      <c r="N64" s="39"/>
      <c r="O64" s="39"/>
      <c r="P64" s="8" t="str">
        <f t="shared" si="5"/>
        <v/>
      </c>
      <c r="Q64" s="10" t="str">
        <f t="shared" ca="1" si="6"/>
        <v/>
      </c>
      <c r="R64" s="11" t="str">
        <f t="shared" ca="1" si="7"/>
        <v/>
      </c>
      <c r="S64" s="35"/>
      <c r="T64" s="35"/>
    </row>
    <row r="65" spans="2:20">
      <c r="B65" s="7" t="str">
        <f>IF(D65="","",COUNT($D$9:D65))</f>
        <v/>
      </c>
      <c r="C65" s="35"/>
      <c r="D65" s="36"/>
      <c r="E65" s="35"/>
      <c r="F65" s="35"/>
      <c r="G65" s="38"/>
      <c r="H65" s="39"/>
      <c r="I65" s="8" t="str">
        <f>IF(H65="","",ROUNDDOWN(H65*設定!$C$4,0))</f>
        <v/>
      </c>
      <c r="J65" s="8" t="str">
        <f t="shared" si="4"/>
        <v/>
      </c>
      <c r="K65" s="36"/>
      <c r="L65" s="9" t="str">
        <f>IF(D65="","",IF(K65&lt;&gt;"",K65,EOMONTH(D65,設定!$C$5)))</f>
        <v/>
      </c>
      <c r="M65" s="36"/>
      <c r="N65" s="39"/>
      <c r="O65" s="39"/>
      <c r="P65" s="8" t="str">
        <f t="shared" si="5"/>
        <v/>
      </c>
      <c r="Q65" s="10" t="str">
        <f t="shared" ca="1" si="6"/>
        <v/>
      </c>
      <c r="R65" s="11" t="str">
        <f t="shared" ca="1" si="7"/>
        <v/>
      </c>
      <c r="S65" s="35"/>
      <c r="T65" s="35"/>
    </row>
    <row r="66" spans="2:20">
      <c r="B66" s="7" t="str">
        <f>IF(D66="","",COUNT($D$9:D66))</f>
        <v/>
      </c>
      <c r="C66" s="35"/>
      <c r="D66" s="36"/>
      <c r="E66" s="35"/>
      <c r="F66" s="35"/>
      <c r="G66" s="38"/>
      <c r="H66" s="39"/>
      <c r="I66" s="8" t="str">
        <f>IF(H66="","",ROUNDDOWN(H66*設定!$C$4,0))</f>
        <v/>
      </c>
      <c r="J66" s="8" t="str">
        <f t="shared" si="4"/>
        <v/>
      </c>
      <c r="K66" s="36"/>
      <c r="L66" s="9" t="str">
        <f>IF(D66="","",IF(K66&lt;&gt;"",K66,EOMONTH(D66,設定!$C$5)))</f>
        <v/>
      </c>
      <c r="M66" s="36"/>
      <c r="N66" s="39"/>
      <c r="O66" s="39"/>
      <c r="P66" s="8" t="str">
        <f t="shared" si="5"/>
        <v/>
      </c>
      <c r="Q66" s="10" t="str">
        <f t="shared" ca="1" si="6"/>
        <v/>
      </c>
      <c r="R66" s="11" t="str">
        <f t="shared" ca="1" si="7"/>
        <v/>
      </c>
      <c r="S66" s="35"/>
      <c r="T66" s="35"/>
    </row>
    <row r="67" spans="2:20">
      <c r="B67" s="7" t="str">
        <f>IF(D67="","",COUNT($D$9:D67))</f>
        <v/>
      </c>
      <c r="C67" s="35"/>
      <c r="D67" s="36"/>
      <c r="E67" s="35"/>
      <c r="F67" s="35"/>
      <c r="G67" s="38"/>
      <c r="H67" s="39"/>
      <c r="I67" s="8" t="str">
        <f>IF(H67="","",ROUNDDOWN(H67*設定!$C$4,0))</f>
        <v/>
      </c>
      <c r="J67" s="8" t="str">
        <f t="shared" si="4"/>
        <v/>
      </c>
      <c r="K67" s="36"/>
      <c r="L67" s="9" t="str">
        <f>IF(D67="","",IF(K67&lt;&gt;"",K67,EOMONTH(D67,設定!$C$5)))</f>
        <v/>
      </c>
      <c r="M67" s="36"/>
      <c r="N67" s="39"/>
      <c r="O67" s="39"/>
      <c r="P67" s="8" t="str">
        <f t="shared" si="5"/>
        <v/>
      </c>
      <c r="Q67" s="10" t="str">
        <f t="shared" ca="1" si="6"/>
        <v/>
      </c>
      <c r="R67" s="11" t="str">
        <f t="shared" ca="1" si="7"/>
        <v/>
      </c>
      <c r="S67" s="35"/>
      <c r="T67" s="35"/>
    </row>
    <row r="68" spans="2:20">
      <c r="B68" s="7" t="str">
        <f>IF(D68="","",COUNT($D$9:D68))</f>
        <v/>
      </c>
      <c r="C68" s="35"/>
      <c r="D68" s="36"/>
      <c r="E68" s="35"/>
      <c r="F68" s="35"/>
      <c r="G68" s="38"/>
      <c r="H68" s="39"/>
      <c r="I68" s="8" t="str">
        <f>IF(H68="","",ROUNDDOWN(H68*設定!$C$4,0))</f>
        <v/>
      </c>
      <c r="J68" s="8" t="str">
        <f t="shared" si="4"/>
        <v/>
      </c>
      <c r="K68" s="36"/>
      <c r="L68" s="9" t="str">
        <f>IF(D68="","",IF(K68&lt;&gt;"",K68,EOMONTH(D68,設定!$C$5)))</f>
        <v/>
      </c>
      <c r="M68" s="36"/>
      <c r="N68" s="39"/>
      <c r="O68" s="39"/>
      <c r="P68" s="8" t="str">
        <f t="shared" si="5"/>
        <v/>
      </c>
      <c r="Q68" s="10" t="str">
        <f t="shared" ca="1" si="6"/>
        <v/>
      </c>
      <c r="R68" s="11" t="str">
        <f t="shared" ca="1" si="7"/>
        <v/>
      </c>
      <c r="S68" s="35"/>
      <c r="T68" s="35"/>
    </row>
    <row r="69" spans="2:20">
      <c r="B69" s="7" t="str">
        <f>IF(D69="","",COUNT($D$9:D69))</f>
        <v/>
      </c>
      <c r="C69" s="35"/>
      <c r="D69" s="36"/>
      <c r="E69" s="35"/>
      <c r="F69" s="35"/>
      <c r="G69" s="38"/>
      <c r="H69" s="39"/>
      <c r="I69" s="8" t="str">
        <f>IF(H69="","",ROUNDDOWN(H69*設定!$C$4,0))</f>
        <v/>
      </c>
      <c r="J69" s="8" t="str">
        <f t="shared" si="4"/>
        <v/>
      </c>
      <c r="K69" s="36"/>
      <c r="L69" s="9" t="str">
        <f>IF(D69="","",IF(K69&lt;&gt;"",K69,EOMONTH(D69,設定!$C$5)))</f>
        <v/>
      </c>
      <c r="M69" s="36"/>
      <c r="N69" s="39"/>
      <c r="O69" s="39"/>
      <c r="P69" s="8" t="str">
        <f t="shared" si="5"/>
        <v/>
      </c>
      <c r="Q69" s="10" t="str">
        <f t="shared" ca="1" si="6"/>
        <v/>
      </c>
      <c r="R69" s="11" t="str">
        <f t="shared" ca="1" si="7"/>
        <v/>
      </c>
      <c r="S69" s="35"/>
      <c r="T69" s="35"/>
    </row>
    <row r="70" spans="2:20">
      <c r="B70" s="7" t="str">
        <f>IF(D70="","",COUNT($D$9:D70))</f>
        <v/>
      </c>
      <c r="C70" s="35"/>
      <c r="D70" s="36"/>
      <c r="E70" s="35"/>
      <c r="F70" s="35"/>
      <c r="G70" s="38"/>
      <c r="H70" s="39"/>
      <c r="I70" s="8" t="str">
        <f>IF(H70="","",ROUNDDOWN(H70*設定!$C$4,0))</f>
        <v/>
      </c>
      <c r="J70" s="8" t="str">
        <f t="shared" si="4"/>
        <v/>
      </c>
      <c r="K70" s="36"/>
      <c r="L70" s="9" t="str">
        <f>IF(D70="","",IF(K70&lt;&gt;"",K70,EOMONTH(D70,設定!$C$5)))</f>
        <v/>
      </c>
      <c r="M70" s="36"/>
      <c r="N70" s="39"/>
      <c r="O70" s="39"/>
      <c r="P70" s="8" t="str">
        <f t="shared" si="5"/>
        <v/>
      </c>
      <c r="Q70" s="10" t="str">
        <f t="shared" ca="1" si="6"/>
        <v/>
      </c>
      <c r="R70" s="11" t="str">
        <f t="shared" ca="1" si="7"/>
        <v/>
      </c>
      <c r="S70" s="35"/>
      <c r="T70" s="35"/>
    </row>
    <row r="71" spans="2:20">
      <c r="B71" s="7" t="str">
        <f>IF(D71="","",COUNT($D$9:D71))</f>
        <v/>
      </c>
      <c r="C71" s="35"/>
      <c r="D71" s="36"/>
      <c r="E71" s="35"/>
      <c r="F71" s="35"/>
      <c r="G71" s="38"/>
      <c r="H71" s="39"/>
      <c r="I71" s="8" t="str">
        <f>IF(H71="","",ROUNDDOWN(H71*設定!$C$4,0))</f>
        <v/>
      </c>
      <c r="J71" s="8" t="str">
        <f t="shared" si="4"/>
        <v/>
      </c>
      <c r="K71" s="36"/>
      <c r="L71" s="9" t="str">
        <f>IF(D71="","",IF(K71&lt;&gt;"",K71,EOMONTH(D71,設定!$C$5)))</f>
        <v/>
      </c>
      <c r="M71" s="36"/>
      <c r="N71" s="39"/>
      <c r="O71" s="39"/>
      <c r="P71" s="8" t="str">
        <f t="shared" si="5"/>
        <v/>
      </c>
      <c r="Q71" s="10" t="str">
        <f t="shared" ca="1" si="6"/>
        <v/>
      </c>
      <c r="R71" s="11" t="str">
        <f t="shared" ca="1" si="7"/>
        <v/>
      </c>
      <c r="S71" s="35"/>
      <c r="T71" s="35"/>
    </row>
    <row r="72" spans="2:20">
      <c r="B72" s="7" t="str">
        <f>IF(D72="","",COUNT($D$9:D72))</f>
        <v/>
      </c>
      <c r="C72" s="35"/>
      <c r="D72" s="36"/>
      <c r="E72" s="35"/>
      <c r="F72" s="35"/>
      <c r="G72" s="38"/>
      <c r="H72" s="39"/>
      <c r="I72" s="8" t="str">
        <f>IF(H72="","",ROUNDDOWN(H72*設定!$C$4,0))</f>
        <v/>
      </c>
      <c r="J72" s="8" t="str">
        <f t="shared" si="4"/>
        <v/>
      </c>
      <c r="K72" s="36"/>
      <c r="L72" s="9" t="str">
        <f>IF(D72="","",IF(K72&lt;&gt;"",K72,EOMONTH(D72,設定!$C$5)))</f>
        <v/>
      </c>
      <c r="M72" s="36"/>
      <c r="N72" s="39"/>
      <c r="O72" s="39"/>
      <c r="P72" s="8" t="str">
        <f t="shared" si="5"/>
        <v/>
      </c>
      <c r="Q72" s="10" t="str">
        <f t="shared" ca="1" si="6"/>
        <v/>
      </c>
      <c r="R72" s="11" t="str">
        <f t="shared" ca="1" si="7"/>
        <v/>
      </c>
      <c r="S72" s="35"/>
      <c r="T72" s="35"/>
    </row>
    <row r="73" spans="2:20">
      <c r="B73" s="7" t="str">
        <f>IF(D73="","",COUNT($D$9:D73))</f>
        <v/>
      </c>
      <c r="C73" s="35"/>
      <c r="D73" s="36"/>
      <c r="E73" s="35"/>
      <c r="F73" s="35"/>
      <c r="G73" s="38"/>
      <c r="H73" s="39"/>
      <c r="I73" s="8" t="str">
        <f>IF(H73="","",ROUNDDOWN(H73*設定!$C$4,0))</f>
        <v/>
      </c>
      <c r="J73" s="8" t="str">
        <f t="shared" ref="J73:J104" si="8">IF(H73="","",H73+I73)</f>
        <v/>
      </c>
      <c r="K73" s="36"/>
      <c r="L73" s="9" t="str">
        <f>IF(D73="","",IF(K73&lt;&gt;"",K73,EOMONTH(D73,設定!$C$5)))</f>
        <v/>
      </c>
      <c r="M73" s="36"/>
      <c r="N73" s="39"/>
      <c r="O73" s="39"/>
      <c r="P73" s="8" t="str">
        <f t="shared" ref="P73:P104" si="9">IF(J73="","",J73-N73-O73)</f>
        <v/>
      </c>
      <c r="Q73" s="10" t="str">
        <f t="shared" ref="Q73:Q104" ca="1" si="10">IF(OR(D73="",H73=""),"",IF(P73&lt;=0,"入金済",IF(TODAY()&gt;L73,"期日超過",IF(N73&gt;0,"一部入金","未入金"))))</f>
        <v/>
      </c>
      <c r="R73" s="11" t="str">
        <f t="shared" ref="R73:R104" ca="1" si="11">IF(OR(Q73="",Q73="入金済"),"",L73-TODAY())</f>
        <v/>
      </c>
      <c r="S73" s="35"/>
      <c r="T73" s="35"/>
    </row>
    <row r="74" spans="2:20">
      <c r="B74" s="7" t="str">
        <f>IF(D74="","",COUNT($D$9:D74))</f>
        <v/>
      </c>
      <c r="C74" s="35"/>
      <c r="D74" s="36"/>
      <c r="E74" s="35"/>
      <c r="F74" s="35"/>
      <c r="G74" s="38"/>
      <c r="H74" s="39"/>
      <c r="I74" s="8" t="str">
        <f>IF(H74="","",ROUNDDOWN(H74*設定!$C$4,0))</f>
        <v/>
      </c>
      <c r="J74" s="8" t="str">
        <f t="shared" si="8"/>
        <v/>
      </c>
      <c r="K74" s="36"/>
      <c r="L74" s="9" t="str">
        <f>IF(D74="","",IF(K74&lt;&gt;"",K74,EOMONTH(D74,設定!$C$5)))</f>
        <v/>
      </c>
      <c r="M74" s="36"/>
      <c r="N74" s="39"/>
      <c r="O74" s="39"/>
      <c r="P74" s="8" t="str">
        <f t="shared" si="9"/>
        <v/>
      </c>
      <c r="Q74" s="10" t="str">
        <f t="shared" ca="1" si="10"/>
        <v/>
      </c>
      <c r="R74" s="11" t="str">
        <f t="shared" ca="1" si="11"/>
        <v/>
      </c>
      <c r="S74" s="35"/>
      <c r="T74" s="35"/>
    </row>
    <row r="75" spans="2:20">
      <c r="B75" s="7" t="str">
        <f>IF(D75="","",COUNT($D$9:D75))</f>
        <v/>
      </c>
      <c r="C75" s="35"/>
      <c r="D75" s="36"/>
      <c r="E75" s="35"/>
      <c r="F75" s="35"/>
      <c r="G75" s="38"/>
      <c r="H75" s="39"/>
      <c r="I75" s="8" t="str">
        <f>IF(H75="","",ROUNDDOWN(H75*設定!$C$4,0))</f>
        <v/>
      </c>
      <c r="J75" s="8" t="str">
        <f t="shared" si="8"/>
        <v/>
      </c>
      <c r="K75" s="36"/>
      <c r="L75" s="9" t="str">
        <f>IF(D75="","",IF(K75&lt;&gt;"",K75,EOMONTH(D75,設定!$C$5)))</f>
        <v/>
      </c>
      <c r="M75" s="36"/>
      <c r="N75" s="39"/>
      <c r="O75" s="39"/>
      <c r="P75" s="8" t="str">
        <f t="shared" si="9"/>
        <v/>
      </c>
      <c r="Q75" s="10" t="str">
        <f t="shared" ca="1" si="10"/>
        <v/>
      </c>
      <c r="R75" s="11" t="str">
        <f t="shared" ca="1" si="11"/>
        <v/>
      </c>
      <c r="S75" s="35"/>
      <c r="T75" s="35"/>
    </row>
    <row r="76" spans="2:20">
      <c r="B76" s="7" t="str">
        <f>IF(D76="","",COUNT($D$9:D76))</f>
        <v/>
      </c>
      <c r="C76" s="35"/>
      <c r="D76" s="36"/>
      <c r="E76" s="35"/>
      <c r="F76" s="35"/>
      <c r="G76" s="38"/>
      <c r="H76" s="39"/>
      <c r="I76" s="8" t="str">
        <f>IF(H76="","",ROUNDDOWN(H76*設定!$C$4,0))</f>
        <v/>
      </c>
      <c r="J76" s="8" t="str">
        <f t="shared" si="8"/>
        <v/>
      </c>
      <c r="K76" s="36"/>
      <c r="L76" s="9" t="str">
        <f>IF(D76="","",IF(K76&lt;&gt;"",K76,EOMONTH(D76,設定!$C$5)))</f>
        <v/>
      </c>
      <c r="M76" s="36"/>
      <c r="N76" s="39"/>
      <c r="O76" s="39"/>
      <c r="P76" s="8" t="str">
        <f t="shared" si="9"/>
        <v/>
      </c>
      <c r="Q76" s="10" t="str">
        <f t="shared" ca="1" si="10"/>
        <v/>
      </c>
      <c r="R76" s="11" t="str">
        <f t="shared" ca="1" si="11"/>
        <v/>
      </c>
      <c r="S76" s="35"/>
      <c r="T76" s="35"/>
    </row>
    <row r="77" spans="2:20">
      <c r="B77" s="7" t="str">
        <f>IF(D77="","",COUNT($D$9:D77))</f>
        <v/>
      </c>
      <c r="C77" s="35"/>
      <c r="D77" s="36"/>
      <c r="E77" s="35"/>
      <c r="F77" s="35"/>
      <c r="G77" s="38"/>
      <c r="H77" s="39"/>
      <c r="I77" s="8" t="str">
        <f>IF(H77="","",ROUNDDOWN(H77*設定!$C$4,0))</f>
        <v/>
      </c>
      <c r="J77" s="8" t="str">
        <f t="shared" si="8"/>
        <v/>
      </c>
      <c r="K77" s="36"/>
      <c r="L77" s="9" t="str">
        <f>IF(D77="","",IF(K77&lt;&gt;"",K77,EOMONTH(D77,設定!$C$5)))</f>
        <v/>
      </c>
      <c r="M77" s="36"/>
      <c r="N77" s="39"/>
      <c r="O77" s="39"/>
      <c r="P77" s="8" t="str">
        <f t="shared" si="9"/>
        <v/>
      </c>
      <c r="Q77" s="10" t="str">
        <f t="shared" ca="1" si="10"/>
        <v/>
      </c>
      <c r="R77" s="11" t="str">
        <f t="shared" ca="1" si="11"/>
        <v/>
      </c>
      <c r="S77" s="35"/>
      <c r="T77" s="35"/>
    </row>
    <row r="78" spans="2:20">
      <c r="B78" s="7" t="str">
        <f>IF(D78="","",COUNT($D$9:D78))</f>
        <v/>
      </c>
      <c r="C78" s="35"/>
      <c r="D78" s="36"/>
      <c r="E78" s="35"/>
      <c r="F78" s="35"/>
      <c r="G78" s="38"/>
      <c r="H78" s="39"/>
      <c r="I78" s="8" t="str">
        <f>IF(H78="","",ROUNDDOWN(H78*設定!$C$4,0))</f>
        <v/>
      </c>
      <c r="J78" s="8" t="str">
        <f t="shared" si="8"/>
        <v/>
      </c>
      <c r="K78" s="36"/>
      <c r="L78" s="9" t="str">
        <f>IF(D78="","",IF(K78&lt;&gt;"",K78,EOMONTH(D78,設定!$C$5)))</f>
        <v/>
      </c>
      <c r="M78" s="36"/>
      <c r="N78" s="39"/>
      <c r="O78" s="39"/>
      <c r="P78" s="8" t="str">
        <f t="shared" si="9"/>
        <v/>
      </c>
      <c r="Q78" s="10" t="str">
        <f t="shared" ca="1" si="10"/>
        <v/>
      </c>
      <c r="R78" s="11" t="str">
        <f t="shared" ca="1" si="11"/>
        <v/>
      </c>
      <c r="S78" s="35"/>
      <c r="T78" s="35"/>
    </row>
    <row r="79" spans="2:20">
      <c r="B79" s="7" t="str">
        <f>IF(D79="","",COUNT($D$9:D79))</f>
        <v/>
      </c>
      <c r="C79" s="35"/>
      <c r="D79" s="36"/>
      <c r="E79" s="35"/>
      <c r="F79" s="35"/>
      <c r="G79" s="38"/>
      <c r="H79" s="39"/>
      <c r="I79" s="8" t="str">
        <f>IF(H79="","",ROUNDDOWN(H79*設定!$C$4,0))</f>
        <v/>
      </c>
      <c r="J79" s="8" t="str">
        <f t="shared" si="8"/>
        <v/>
      </c>
      <c r="K79" s="36"/>
      <c r="L79" s="9" t="str">
        <f>IF(D79="","",IF(K79&lt;&gt;"",K79,EOMONTH(D79,設定!$C$5)))</f>
        <v/>
      </c>
      <c r="M79" s="36"/>
      <c r="N79" s="39"/>
      <c r="O79" s="39"/>
      <c r="P79" s="8" t="str">
        <f t="shared" si="9"/>
        <v/>
      </c>
      <c r="Q79" s="10" t="str">
        <f t="shared" ca="1" si="10"/>
        <v/>
      </c>
      <c r="R79" s="11" t="str">
        <f t="shared" ca="1" si="11"/>
        <v/>
      </c>
      <c r="S79" s="35"/>
      <c r="T79" s="35"/>
    </row>
    <row r="80" spans="2:20">
      <c r="B80" s="7" t="str">
        <f>IF(D80="","",COUNT($D$9:D80))</f>
        <v/>
      </c>
      <c r="C80" s="35"/>
      <c r="D80" s="36"/>
      <c r="E80" s="35"/>
      <c r="F80" s="35"/>
      <c r="G80" s="38"/>
      <c r="H80" s="39"/>
      <c r="I80" s="8" t="str">
        <f>IF(H80="","",ROUNDDOWN(H80*設定!$C$4,0))</f>
        <v/>
      </c>
      <c r="J80" s="8" t="str">
        <f t="shared" si="8"/>
        <v/>
      </c>
      <c r="K80" s="36"/>
      <c r="L80" s="9" t="str">
        <f>IF(D80="","",IF(K80&lt;&gt;"",K80,EOMONTH(D80,設定!$C$5)))</f>
        <v/>
      </c>
      <c r="M80" s="36"/>
      <c r="N80" s="39"/>
      <c r="O80" s="39"/>
      <c r="P80" s="8" t="str">
        <f t="shared" si="9"/>
        <v/>
      </c>
      <c r="Q80" s="10" t="str">
        <f t="shared" ca="1" si="10"/>
        <v/>
      </c>
      <c r="R80" s="11" t="str">
        <f t="shared" ca="1" si="11"/>
        <v/>
      </c>
      <c r="S80" s="35"/>
      <c r="T80" s="35"/>
    </row>
    <row r="81" spans="2:20">
      <c r="B81" s="7" t="str">
        <f>IF(D81="","",COUNT($D$9:D81))</f>
        <v/>
      </c>
      <c r="C81" s="35"/>
      <c r="D81" s="36"/>
      <c r="E81" s="35"/>
      <c r="F81" s="35"/>
      <c r="G81" s="38"/>
      <c r="H81" s="39"/>
      <c r="I81" s="8" t="str">
        <f>IF(H81="","",ROUNDDOWN(H81*設定!$C$4,0))</f>
        <v/>
      </c>
      <c r="J81" s="8" t="str">
        <f t="shared" si="8"/>
        <v/>
      </c>
      <c r="K81" s="36"/>
      <c r="L81" s="9" t="str">
        <f>IF(D81="","",IF(K81&lt;&gt;"",K81,EOMONTH(D81,設定!$C$5)))</f>
        <v/>
      </c>
      <c r="M81" s="36"/>
      <c r="N81" s="39"/>
      <c r="O81" s="39"/>
      <c r="P81" s="8" t="str">
        <f t="shared" si="9"/>
        <v/>
      </c>
      <c r="Q81" s="10" t="str">
        <f t="shared" ca="1" si="10"/>
        <v/>
      </c>
      <c r="R81" s="11" t="str">
        <f t="shared" ca="1" si="11"/>
        <v/>
      </c>
      <c r="S81" s="35"/>
      <c r="T81" s="35"/>
    </row>
    <row r="82" spans="2:20">
      <c r="B82" s="7" t="str">
        <f>IF(D82="","",COUNT($D$9:D82))</f>
        <v/>
      </c>
      <c r="C82" s="35"/>
      <c r="D82" s="36"/>
      <c r="E82" s="35"/>
      <c r="F82" s="35"/>
      <c r="G82" s="38"/>
      <c r="H82" s="39"/>
      <c r="I82" s="8" t="str">
        <f>IF(H82="","",ROUNDDOWN(H82*設定!$C$4,0))</f>
        <v/>
      </c>
      <c r="J82" s="8" t="str">
        <f t="shared" si="8"/>
        <v/>
      </c>
      <c r="K82" s="36"/>
      <c r="L82" s="9" t="str">
        <f>IF(D82="","",IF(K82&lt;&gt;"",K82,EOMONTH(D82,設定!$C$5)))</f>
        <v/>
      </c>
      <c r="M82" s="36"/>
      <c r="N82" s="39"/>
      <c r="O82" s="39"/>
      <c r="P82" s="8" t="str">
        <f t="shared" si="9"/>
        <v/>
      </c>
      <c r="Q82" s="10" t="str">
        <f t="shared" ca="1" si="10"/>
        <v/>
      </c>
      <c r="R82" s="11" t="str">
        <f t="shared" ca="1" si="11"/>
        <v/>
      </c>
      <c r="S82" s="35"/>
      <c r="T82" s="35"/>
    </row>
    <row r="83" spans="2:20">
      <c r="B83" s="7" t="str">
        <f>IF(D83="","",COUNT($D$9:D83))</f>
        <v/>
      </c>
      <c r="C83" s="35"/>
      <c r="D83" s="36"/>
      <c r="E83" s="35"/>
      <c r="F83" s="35"/>
      <c r="G83" s="38"/>
      <c r="H83" s="39"/>
      <c r="I83" s="8" t="str">
        <f>IF(H83="","",ROUNDDOWN(H83*設定!$C$4,0))</f>
        <v/>
      </c>
      <c r="J83" s="8" t="str">
        <f t="shared" si="8"/>
        <v/>
      </c>
      <c r="K83" s="36"/>
      <c r="L83" s="9" t="str">
        <f>IF(D83="","",IF(K83&lt;&gt;"",K83,EOMONTH(D83,設定!$C$5)))</f>
        <v/>
      </c>
      <c r="M83" s="36"/>
      <c r="N83" s="39"/>
      <c r="O83" s="39"/>
      <c r="P83" s="8" t="str">
        <f t="shared" si="9"/>
        <v/>
      </c>
      <c r="Q83" s="10" t="str">
        <f t="shared" ca="1" si="10"/>
        <v/>
      </c>
      <c r="R83" s="11" t="str">
        <f t="shared" ca="1" si="11"/>
        <v/>
      </c>
      <c r="S83" s="35"/>
      <c r="T83" s="35"/>
    </row>
    <row r="84" spans="2:20">
      <c r="B84" s="7" t="str">
        <f>IF(D84="","",COUNT($D$9:D84))</f>
        <v/>
      </c>
      <c r="C84" s="35"/>
      <c r="D84" s="36"/>
      <c r="E84" s="35"/>
      <c r="F84" s="35"/>
      <c r="G84" s="38"/>
      <c r="H84" s="39"/>
      <c r="I84" s="8" t="str">
        <f>IF(H84="","",ROUNDDOWN(H84*設定!$C$4,0))</f>
        <v/>
      </c>
      <c r="J84" s="8" t="str">
        <f t="shared" si="8"/>
        <v/>
      </c>
      <c r="K84" s="36"/>
      <c r="L84" s="9" t="str">
        <f>IF(D84="","",IF(K84&lt;&gt;"",K84,EOMONTH(D84,設定!$C$5)))</f>
        <v/>
      </c>
      <c r="M84" s="36"/>
      <c r="N84" s="39"/>
      <c r="O84" s="39"/>
      <c r="P84" s="8" t="str">
        <f t="shared" si="9"/>
        <v/>
      </c>
      <c r="Q84" s="10" t="str">
        <f t="shared" ca="1" si="10"/>
        <v/>
      </c>
      <c r="R84" s="11" t="str">
        <f t="shared" ca="1" si="11"/>
        <v/>
      </c>
      <c r="S84" s="35"/>
      <c r="T84" s="35"/>
    </row>
    <row r="85" spans="2:20">
      <c r="B85" s="7" t="str">
        <f>IF(D85="","",COUNT($D$9:D85))</f>
        <v/>
      </c>
      <c r="C85" s="35"/>
      <c r="D85" s="36"/>
      <c r="E85" s="35"/>
      <c r="F85" s="35"/>
      <c r="G85" s="38"/>
      <c r="H85" s="39"/>
      <c r="I85" s="8" t="str">
        <f>IF(H85="","",ROUNDDOWN(H85*設定!$C$4,0))</f>
        <v/>
      </c>
      <c r="J85" s="8" t="str">
        <f t="shared" si="8"/>
        <v/>
      </c>
      <c r="K85" s="36"/>
      <c r="L85" s="9" t="str">
        <f>IF(D85="","",IF(K85&lt;&gt;"",K85,EOMONTH(D85,設定!$C$5)))</f>
        <v/>
      </c>
      <c r="M85" s="36"/>
      <c r="N85" s="39"/>
      <c r="O85" s="39"/>
      <c r="P85" s="8" t="str">
        <f t="shared" si="9"/>
        <v/>
      </c>
      <c r="Q85" s="10" t="str">
        <f t="shared" ca="1" si="10"/>
        <v/>
      </c>
      <c r="R85" s="11" t="str">
        <f t="shared" ca="1" si="11"/>
        <v/>
      </c>
      <c r="S85" s="35"/>
      <c r="T85" s="35"/>
    </row>
    <row r="86" spans="2:20">
      <c r="B86" s="7" t="str">
        <f>IF(D86="","",COUNT($D$9:D86))</f>
        <v/>
      </c>
      <c r="C86" s="35"/>
      <c r="D86" s="36"/>
      <c r="E86" s="35"/>
      <c r="F86" s="35"/>
      <c r="G86" s="38"/>
      <c r="H86" s="39"/>
      <c r="I86" s="8" t="str">
        <f>IF(H86="","",ROUNDDOWN(H86*設定!$C$4,0))</f>
        <v/>
      </c>
      <c r="J86" s="8" t="str">
        <f t="shared" si="8"/>
        <v/>
      </c>
      <c r="K86" s="36"/>
      <c r="L86" s="9" t="str">
        <f>IF(D86="","",IF(K86&lt;&gt;"",K86,EOMONTH(D86,設定!$C$5)))</f>
        <v/>
      </c>
      <c r="M86" s="36"/>
      <c r="N86" s="39"/>
      <c r="O86" s="39"/>
      <c r="P86" s="8" t="str">
        <f t="shared" si="9"/>
        <v/>
      </c>
      <c r="Q86" s="10" t="str">
        <f t="shared" ca="1" si="10"/>
        <v/>
      </c>
      <c r="R86" s="11" t="str">
        <f t="shared" ca="1" si="11"/>
        <v/>
      </c>
      <c r="S86" s="35"/>
      <c r="T86" s="35"/>
    </row>
    <row r="87" spans="2:20">
      <c r="B87" s="7" t="str">
        <f>IF(D87="","",COUNT($D$9:D87))</f>
        <v/>
      </c>
      <c r="C87" s="35"/>
      <c r="D87" s="36"/>
      <c r="E87" s="35"/>
      <c r="F87" s="35"/>
      <c r="G87" s="38"/>
      <c r="H87" s="39"/>
      <c r="I87" s="8" t="str">
        <f>IF(H87="","",ROUNDDOWN(H87*設定!$C$4,0))</f>
        <v/>
      </c>
      <c r="J87" s="8" t="str">
        <f t="shared" si="8"/>
        <v/>
      </c>
      <c r="K87" s="36"/>
      <c r="L87" s="9" t="str">
        <f>IF(D87="","",IF(K87&lt;&gt;"",K87,EOMONTH(D87,設定!$C$5)))</f>
        <v/>
      </c>
      <c r="M87" s="36"/>
      <c r="N87" s="39"/>
      <c r="O87" s="39"/>
      <c r="P87" s="8" t="str">
        <f t="shared" si="9"/>
        <v/>
      </c>
      <c r="Q87" s="10" t="str">
        <f t="shared" ca="1" si="10"/>
        <v/>
      </c>
      <c r="R87" s="11" t="str">
        <f t="shared" ca="1" si="11"/>
        <v/>
      </c>
      <c r="S87" s="35"/>
      <c r="T87" s="35"/>
    </row>
    <row r="88" spans="2:20">
      <c r="B88" s="7" t="str">
        <f>IF(D88="","",COUNT($D$9:D88))</f>
        <v/>
      </c>
      <c r="C88" s="35"/>
      <c r="D88" s="36"/>
      <c r="E88" s="35"/>
      <c r="F88" s="35"/>
      <c r="G88" s="38"/>
      <c r="H88" s="39"/>
      <c r="I88" s="8" t="str">
        <f>IF(H88="","",ROUNDDOWN(H88*設定!$C$4,0))</f>
        <v/>
      </c>
      <c r="J88" s="8" t="str">
        <f t="shared" si="8"/>
        <v/>
      </c>
      <c r="K88" s="36"/>
      <c r="L88" s="9" t="str">
        <f>IF(D88="","",IF(K88&lt;&gt;"",K88,EOMONTH(D88,設定!$C$5)))</f>
        <v/>
      </c>
      <c r="M88" s="36"/>
      <c r="N88" s="39"/>
      <c r="O88" s="39"/>
      <c r="P88" s="8" t="str">
        <f t="shared" si="9"/>
        <v/>
      </c>
      <c r="Q88" s="10" t="str">
        <f t="shared" ca="1" si="10"/>
        <v/>
      </c>
      <c r="R88" s="11" t="str">
        <f t="shared" ca="1" si="11"/>
        <v/>
      </c>
      <c r="S88" s="35"/>
      <c r="T88" s="35"/>
    </row>
    <row r="89" spans="2:20">
      <c r="B89" s="7" t="str">
        <f>IF(D89="","",COUNT($D$9:D89))</f>
        <v/>
      </c>
      <c r="C89" s="35"/>
      <c r="D89" s="36"/>
      <c r="E89" s="35"/>
      <c r="F89" s="35"/>
      <c r="G89" s="38"/>
      <c r="H89" s="39"/>
      <c r="I89" s="8" t="str">
        <f>IF(H89="","",ROUNDDOWN(H89*設定!$C$4,0))</f>
        <v/>
      </c>
      <c r="J89" s="8" t="str">
        <f t="shared" si="8"/>
        <v/>
      </c>
      <c r="K89" s="36"/>
      <c r="L89" s="9" t="str">
        <f>IF(D89="","",IF(K89&lt;&gt;"",K89,EOMONTH(D89,設定!$C$5)))</f>
        <v/>
      </c>
      <c r="M89" s="36"/>
      <c r="N89" s="39"/>
      <c r="O89" s="39"/>
      <c r="P89" s="8" t="str">
        <f t="shared" si="9"/>
        <v/>
      </c>
      <c r="Q89" s="10" t="str">
        <f t="shared" ca="1" si="10"/>
        <v/>
      </c>
      <c r="R89" s="11" t="str">
        <f t="shared" ca="1" si="11"/>
        <v/>
      </c>
      <c r="S89" s="35"/>
      <c r="T89" s="35"/>
    </row>
    <row r="90" spans="2:20">
      <c r="B90" s="7" t="str">
        <f>IF(D90="","",COUNT($D$9:D90))</f>
        <v/>
      </c>
      <c r="C90" s="35"/>
      <c r="D90" s="36"/>
      <c r="E90" s="35"/>
      <c r="F90" s="35"/>
      <c r="G90" s="38"/>
      <c r="H90" s="39"/>
      <c r="I90" s="8" t="str">
        <f>IF(H90="","",ROUNDDOWN(H90*設定!$C$4,0))</f>
        <v/>
      </c>
      <c r="J90" s="8" t="str">
        <f t="shared" si="8"/>
        <v/>
      </c>
      <c r="K90" s="36"/>
      <c r="L90" s="9" t="str">
        <f>IF(D90="","",IF(K90&lt;&gt;"",K90,EOMONTH(D90,設定!$C$5)))</f>
        <v/>
      </c>
      <c r="M90" s="36"/>
      <c r="N90" s="39"/>
      <c r="O90" s="39"/>
      <c r="P90" s="8" t="str">
        <f t="shared" si="9"/>
        <v/>
      </c>
      <c r="Q90" s="10" t="str">
        <f t="shared" ca="1" si="10"/>
        <v/>
      </c>
      <c r="R90" s="11" t="str">
        <f t="shared" ca="1" si="11"/>
        <v/>
      </c>
      <c r="S90" s="35"/>
      <c r="T90" s="35"/>
    </row>
    <row r="91" spans="2:20">
      <c r="B91" s="7" t="str">
        <f>IF(D91="","",COUNT($D$9:D91))</f>
        <v/>
      </c>
      <c r="C91" s="35"/>
      <c r="D91" s="36"/>
      <c r="E91" s="35"/>
      <c r="F91" s="35"/>
      <c r="G91" s="38"/>
      <c r="H91" s="39"/>
      <c r="I91" s="8" t="str">
        <f>IF(H91="","",ROUNDDOWN(H91*設定!$C$4,0))</f>
        <v/>
      </c>
      <c r="J91" s="8" t="str">
        <f t="shared" si="8"/>
        <v/>
      </c>
      <c r="K91" s="36"/>
      <c r="L91" s="9" t="str">
        <f>IF(D91="","",IF(K91&lt;&gt;"",K91,EOMONTH(D91,設定!$C$5)))</f>
        <v/>
      </c>
      <c r="M91" s="36"/>
      <c r="N91" s="39"/>
      <c r="O91" s="39"/>
      <c r="P91" s="8" t="str">
        <f t="shared" si="9"/>
        <v/>
      </c>
      <c r="Q91" s="10" t="str">
        <f t="shared" ca="1" si="10"/>
        <v/>
      </c>
      <c r="R91" s="11" t="str">
        <f t="shared" ca="1" si="11"/>
        <v/>
      </c>
      <c r="S91" s="35"/>
      <c r="T91" s="35"/>
    </row>
    <row r="92" spans="2:20">
      <c r="B92" s="7" t="str">
        <f>IF(D92="","",COUNT($D$9:D92))</f>
        <v/>
      </c>
      <c r="C92" s="35"/>
      <c r="D92" s="36"/>
      <c r="E92" s="35"/>
      <c r="F92" s="35"/>
      <c r="G92" s="38"/>
      <c r="H92" s="39"/>
      <c r="I92" s="8" t="str">
        <f>IF(H92="","",ROUNDDOWN(H92*設定!$C$4,0))</f>
        <v/>
      </c>
      <c r="J92" s="8" t="str">
        <f t="shared" si="8"/>
        <v/>
      </c>
      <c r="K92" s="36"/>
      <c r="L92" s="9" t="str">
        <f>IF(D92="","",IF(K92&lt;&gt;"",K92,EOMONTH(D92,設定!$C$5)))</f>
        <v/>
      </c>
      <c r="M92" s="36"/>
      <c r="N92" s="39"/>
      <c r="O92" s="39"/>
      <c r="P92" s="8" t="str">
        <f t="shared" si="9"/>
        <v/>
      </c>
      <c r="Q92" s="10" t="str">
        <f t="shared" ca="1" si="10"/>
        <v/>
      </c>
      <c r="R92" s="11" t="str">
        <f t="shared" ca="1" si="11"/>
        <v/>
      </c>
      <c r="S92" s="35"/>
      <c r="T92" s="35"/>
    </row>
    <row r="93" spans="2:20">
      <c r="B93" s="7" t="str">
        <f>IF(D93="","",COUNT($D$9:D93))</f>
        <v/>
      </c>
      <c r="C93" s="35"/>
      <c r="D93" s="36"/>
      <c r="E93" s="35"/>
      <c r="F93" s="35"/>
      <c r="G93" s="38"/>
      <c r="H93" s="39"/>
      <c r="I93" s="8" t="str">
        <f>IF(H93="","",ROUNDDOWN(H93*設定!$C$4,0))</f>
        <v/>
      </c>
      <c r="J93" s="8" t="str">
        <f t="shared" si="8"/>
        <v/>
      </c>
      <c r="K93" s="36"/>
      <c r="L93" s="9" t="str">
        <f>IF(D93="","",IF(K93&lt;&gt;"",K93,EOMONTH(D93,設定!$C$5)))</f>
        <v/>
      </c>
      <c r="M93" s="36"/>
      <c r="N93" s="39"/>
      <c r="O93" s="39"/>
      <c r="P93" s="8" t="str">
        <f t="shared" si="9"/>
        <v/>
      </c>
      <c r="Q93" s="10" t="str">
        <f t="shared" ca="1" si="10"/>
        <v/>
      </c>
      <c r="R93" s="11" t="str">
        <f t="shared" ca="1" si="11"/>
        <v/>
      </c>
      <c r="S93" s="35"/>
      <c r="T93" s="35"/>
    </row>
    <row r="94" spans="2:20">
      <c r="B94" s="7" t="str">
        <f>IF(D94="","",COUNT($D$9:D94))</f>
        <v/>
      </c>
      <c r="C94" s="35"/>
      <c r="D94" s="36"/>
      <c r="E94" s="35"/>
      <c r="F94" s="35"/>
      <c r="G94" s="38"/>
      <c r="H94" s="39"/>
      <c r="I94" s="8" t="str">
        <f>IF(H94="","",ROUNDDOWN(H94*設定!$C$4,0))</f>
        <v/>
      </c>
      <c r="J94" s="8" t="str">
        <f t="shared" si="8"/>
        <v/>
      </c>
      <c r="K94" s="36"/>
      <c r="L94" s="9" t="str">
        <f>IF(D94="","",IF(K94&lt;&gt;"",K94,EOMONTH(D94,設定!$C$5)))</f>
        <v/>
      </c>
      <c r="M94" s="36"/>
      <c r="N94" s="39"/>
      <c r="O94" s="39"/>
      <c r="P94" s="8" t="str">
        <f t="shared" si="9"/>
        <v/>
      </c>
      <c r="Q94" s="10" t="str">
        <f t="shared" ca="1" si="10"/>
        <v/>
      </c>
      <c r="R94" s="11" t="str">
        <f t="shared" ca="1" si="11"/>
        <v/>
      </c>
      <c r="S94" s="35"/>
      <c r="T94" s="35"/>
    </row>
    <row r="95" spans="2:20">
      <c r="B95" s="7" t="str">
        <f>IF(D95="","",COUNT($D$9:D95))</f>
        <v/>
      </c>
      <c r="C95" s="35"/>
      <c r="D95" s="36"/>
      <c r="E95" s="35"/>
      <c r="F95" s="35"/>
      <c r="G95" s="38"/>
      <c r="H95" s="39"/>
      <c r="I95" s="8" t="str">
        <f>IF(H95="","",ROUNDDOWN(H95*設定!$C$4,0))</f>
        <v/>
      </c>
      <c r="J95" s="8" t="str">
        <f t="shared" si="8"/>
        <v/>
      </c>
      <c r="K95" s="36"/>
      <c r="L95" s="9" t="str">
        <f>IF(D95="","",IF(K95&lt;&gt;"",K95,EOMONTH(D95,設定!$C$5)))</f>
        <v/>
      </c>
      <c r="M95" s="36"/>
      <c r="N95" s="39"/>
      <c r="O95" s="39"/>
      <c r="P95" s="8" t="str">
        <f t="shared" si="9"/>
        <v/>
      </c>
      <c r="Q95" s="10" t="str">
        <f t="shared" ca="1" si="10"/>
        <v/>
      </c>
      <c r="R95" s="11" t="str">
        <f t="shared" ca="1" si="11"/>
        <v/>
      </c>
      <c r="S95" s="35"/>
      <c r="T95" s="35"/>
    </row>
    <row r="96" spans="2:20">
      <c r="B96" s="7" t="str">
        <f>IF(D96="","",COUNT($D$9:D96))</f>
        <v/>
      </c>
      <c r="C96" s="35"/>
      <c r="D96" s="36"/>
      <c r="E96" s="35"/>
      <c r="F96" s="35"/>
      <c r="G96" s="38"/>
      <c r="H96" s="39"/>
      <c r="I96" s="8" t="str">
        <f>IF(H96="","",ROUNDDOWN(H96*設定!$C$4,0))</f>
        <v/>
      </c>
      <c r="J96" s="8" t="str">
        <f t="shared" si="8"/>
        <v/>
      </c>
      <c r="K96" s="36"/>
      <c r="L96" s="9" t="str">
        <f>IF(D96="","",IF(K96&lt;&gt;"",K96,EOMONTH(D96,設定!$C$5)))</f>
        <v/>
      </c>
      <c r="M96" s="36"/>
      <c r="N96" s="39"/>
      <c r="O96" s="39"/>
      <c r="P96" s="8" t="str">
        <f t="shared" si="9"/>
        <v/>
      </c>
      <c r="Q96" s="10" t="str">
        <f t="shared" ca="1" si="10"/>
        <v/>
      </c>
      <c r="R96" s="11" t="str">
        <f t="shared" ca="1" si="11"/>
        <v/>
      </c>
      <c r="S96" s="35"/>
      <c r="T96" s="35"/>
    </row>
    <row r="97" spans="2:20">
      <c r="B97" s="7" t="str">
        <f>IF(D97="","",COUNT($D$9:D97))</f>
        <v/>
      </c>
      <c r="C97" s="35"/>
      <c r="D97" s="36"/>
      <c r="E97" s="35"/>
      <c r="F97" s="35"/>
      <c r="G97" s="38"/>
      <c r="H97" s="39"/>
      <c r="I97" s="8" t="str">
        <f>IF(H97="","",ROUNDDOWN(H97*設定!$C$4,0))</f>
        <v/>
      </c>
      <c r="J97" s="8" t="str">
        <f t="shared" si="8"/>
        <v/>
      </c>
      <c r="K97" s="36"/>
      <c r="L97" s="9" t="str">
        <f>IF(D97="","",IF(K97&lt;&gt;"",K97,EOMONTH(D97,設定!$C$5)))</f>
        <v/>
      </c>
      <c r="M97" s="36"/>
      <c r="N97" s="39"/>
      <c r="O97" s="39"/>
      <c r="P97" s="8" t="str">
        <f t="shared" si="9"/>
        <v/>
      </c>
      <c r="Q97" s="10" t="str">
        <f t="shared" ca="1" si="10"/>
        <v/>
      </c>
      <c r="R97" s="11" t="str">
        <f t="shared" ca="1" si="11"/>
        <v/>
      </c>
      <c r="S97" s="35"/>
      <c r="T97" s="35"/>
    </row>
    <row r="98" spans="2:20">
      <c r="B98" s="7" t="str">
        <f>IF(D98="","",COUNT($D$9:D98))</f>
        <v/>
      </c>
      <c r="C98" s="35"/>
      <c r="D98" s="36"/>
      <c r="E98" s="35"/>
      <c r="F98" s="35"/>
      <c r="G98" s="38"/>
      <c r="H98" s="39"/>
      <c r="I98" s="8" t="str">
        <f>IF(H98="","",ROUNDDOWN(H98*設定!$C$4,0))</f>
        <v/>
      </c>
      <c r="J98" s="8" t="str">
        <f t="shared" si="8"/>
        <v/>
      </c>
      <c r="K98" s="36"/>
      <c r="L98" s="9" t="str">
        <f>IF(D98="","",IF(K98&lt;&gt;"",K98,EOMONTH(D98,設定!$C$5)))</f>
        <v/>
      </c>
      <c r="M98" s="36"/>
      <c r="N98" s="39"/>
      <c r="O98" s="39"/>
      <c r="P98" s="8" t="str">
        <f t="shared" si="9"/>
        <v/>
      </c>
      <c r="Q98" s="10" t="str">
        <f t="shared" ca="1" si="10"/>
        <v/>
      </c>
      <c r="R98" s="11" t="str">
        <f t="shared" ca="1" si="11"/>
        <v/>
      </c>
      <c r="S98" s="35"/>
      <c r="T98" s="35"/>
    </row>
    <row r="99" spans="2:20">
      <c r="B99" s="7" t="str">
        <f>IF(D99="","",COUNT($D$9:D99))</f>
        <v/>
      </c>
      <c r="C99" s="35"/>
      <c r="D99" s="36"/>
      <c r="E99" s="35"/>
      <c r="F99" s="35"/>
      <c r="G99" s="38"/>
      <c r="H99" s="39"/>
      <c r="I99" s="8" t="str">
        <f>IF(H99="","",ROUNDDOWN(H99*設定!$C$4,0))</f>
        <v/>
      </c>
      <c r="J99" s="8" t="str">
        <f t="shared" si="8"/>
        <v/>
      </c>
      <c r="K99" s="36"/>
      <c r="L99" s="9" t="str">
        <f>IF(D99="","",IF(K99&lt;&gt;"",K99,EOMONTH(D99,設定!$C$5)))</f>
        <v/>
      </c>
      <c r="M99" s="36"/>
      <c r="N99" s="39"/>
      <c r="O99" s="39"/>
      <c r="P99" s="8" t="str">
        <f t="shared" si="9"/>
        <v/>
      </c>
      <c r="Q99" s="10" t="str">
        <f t="shared" ca="1" si="10"/>
        <v/>
      </c>
      <c r="R99" s="11" t="str">
        <f t="shared" ca="1" si="11"/>
        <v/>
      </c>
      <c r="S99" s="35"/>
      <c r="T99" s="35"/>
    </row>
    <row r="100" spans="2:20">
      <c r="B100" s="7" t="str">
        <f>IF(D100="","",COUNT($D$9:D100))</f>
        <v/>
      </c>
      <c r="C100" s="35"/>
      <c r="D100" s="36"/>
      <c r="E100" s="35"/>
      <c r="F100" s="35"/>
      <c r="G100" s="38"/>
      <c r="H100" s="39"/>
      <c r="I100" s="8" t="str">
        <f>IF(H100="","",ROUNDDOWN(H100*設定!$C$4,0))</f>
        <v/>
      </c>
      <c r="J100" s="8" t="str">
        <f t="shared" si="8"/>
        <v/>
      </c>
      <c r="K100" s="36"/>
      <c r="L100" s="9" t="str">
        <f>IF(D100="","",IF(K100&lt;&gt;"",K100,EOMONTH(D100,設定!$C$5)))</f>
        <v/>
      </c>
      <c r="M100" s="36"/>
      <c r="N100" s="39"/>
      <c r="O100" s="39"/>
      <c r="P100" s="8" t="str">
        <f t="shared" si="9"/>
        <v/>
      </c>
      <c r="Q100" s="10" t="str">
        <f t="shared" ca="1" si="10"/>
        <v/>
      </c>
      <c r="R100" s="11" t="str">
        <f t="shared" ca="1" si="11"/>
        <v/>
      </c>
      <c r="S100" s="35"/>
      <c r="T100" s="35"/>
    </row>
    <row r="101" spans="2:20">
      <c r="B101" s="7" t="str">
        <f>IF(D101="","",COUNT($D$9:D101))</f>
        <v/>
      </c>
      <c r="C101" s="35"/>
      <c r="D101" s="36"/>
      <c r="E101" s="35"/>
      <c r="F101" s="35"/>
      <c r="G101" s="38"/>
      <c r="H101" s="39"/>
      <c r="I101" s="8" t="str">
        <f>IF(H101="","",ROUNDDOWN(H101*設定!$C$4,0))</f>
        <v/>
      </c>
      <c r="J101" s="8" t="str">
        <f t="shared" si="8"/>
        <v/>
      </c>
      <c r="K101" s="36"/>
      <c r="L101" s="9" t="str">
        <f>IF(D101="","",IF(K101&lt;&gt;"",K101,EOMONTH(D101,設定!$C$5)))</f>
        <v/>
      </c>
      <c r="M101" s="36"/>
      <c r="N101" s="39"/>
      <c r="O101" s="39"/>
      <c r="P101" s="8" t="str">
        <f t="shared" si="9"/>
        <v/>
      </c>
      <c r="Q101" s="10" t="str">
        <f t="shared" ca="1" si="10"/>
        <v/>
      </c>
      <c r="R101" s="11" t="str">
        <f t="shared" ca="1" si="11"/>
        <v/>
      </c>
      <c r="S101" s="35"/>
      <c r="T101" s="35"/>
    </row>
    <row r="102" spans="2:20">
      <c r="B102" s="7" t="str">
        <f>IF(D102="","",COUNT($D$9:D102))</f>
        <v/>
      </c>
      <c r="C102" s="35"/>
      <c r="D102" s="36"/>
      <c r="E102" s="35"/>
      <c r="F102" s="35"/>
      <c r="G102" s="38"/>
      <c r="H102" s="39"/>
      <c r="I102" s="8" t="str">
        <f>IF(H102="","",ROUNDDOWN(H102*設定!$C$4,0))</f>
        <v/>
      </c>
      <c r="J102" s="8" t="str">
        <f t="shared" si="8"/>
        <v/>
      </c>
      <c r="K102" s="36"/>
      <c r="L102" s="9" t="str">
        <f>IF(D102="","",IF(K102&lt;&gt;"",K102,EOMONTH(D102,設定!$C$5)))</f>
        <v/>
      </c>
      <c r="M102" s="36"/>
      <c r="N102" s="39"/>
      <c r="O102" s="39"/>
      <c r="P102" s="8" t="str">
        <f t="shared" si="9"/>
        <v/>
      </c>
      <c r="Q102" s="10" t="str">
        <f t="shared" ca="1" si="10"/>
        <v/>
      </c>
      <c r="R102" s="11" t="str">
        <f t="shared" ca="1" si="11"/>
        <v/>
      </c>
      <c r="S102" s="35"/>
      <c r="T102" s="35"/>
    </row>
    <row r="103" spans="2:20">
      <c r="B103" s="7" t="str">
        <f>IF(D103="","",COUNT($D$9:D103))</f>
        <v/>
      </c>
      <c r="C103" s="35"/>
      <c r="D103" s="36"/>
      <c r="E103" s="35"/>
      <c r="F103" s="35"/>
      <c r="G103" s="38"/>
      <c r="H103" s="39"/>
      <c r="I103" s="8" t="str">
        <f>IF(H103="","",ROUNDDOWN(H103*設定!$C$4,0))</f>
        <v/>
      </c>
      <c r="J103" s="8" t="str">
        <f t="shared" si="8"/>
        <v/>
      </c>
      <c r="K103" s="36"/>
      <c r="L103" s="9" t="str">
        <f>IF(D103="","",IF(K103&lt;&gt;"",K103,EOMONTH(D103,設定!$C$5)))</f>
        <v/>
      </c>
      <c r="M103" s="36"/>
      <c r="N103" s="39"/>
      <c r="O103" s="39"/>
      <c r="P103" s="8" t="str">
        <f t="shared" si="9"/>
        <v/>
      </c>
      <c r="Q103" s="10" t="str">
        <f t="shared" ca="1" si="10"/>
        <v/>
      </c>
      <c r="R103" s="11" t="str">
        <f t="shared" ca="1" si="11"/>
        <v/>
      </c>
      <c r="S103" s="35"/>
      <c r="T103" s="35"/>
    </row>
    <row r="104" spans="2:20">
      <c r="B104" s="7" t="str">
        <f>IF(D104="","",COUNT($D$9:D104))</f>
        <v/>
      </c>
      <c r="C104" s="35"/>
      <c r="D104" s="36"/>
      <c r="E104" s="35"/>
      <c r="F104" s="35"/>
      <c r="G104" s="38"/>
      <c r="H104" s="39"/>
      <c r="I104" s="8" t="str">
        <f>IF(H104="","",ROUNDDOWN(H104*設定!$C$4,0))</f>
        <v/>
      </c>
      <c r="J104" s="8" t="str">
        <f t="shared" si="8"/>
        <v/>
      </c>
      <c r="K104" s="36"/>
      <c r="L104" s="9" t="str">
        <f>IF(D104="","",IF(K104&lt;&gt;"",K104,EOMONTH(D104,設定!$C$5)))</f>
        <v/>
      </c>
      <c r="M104" s="36"/>
      <c r="N104" s="39"/>
      <c r="O104" s="39"/>
      <c r="P104" s="8" t="str">
        <f t="shared" si="9"/>
        <v/>
      </c>
      <c r="Q104" s="10" t="str">
        <f t="shared" ca="1" si="10"/>
        <v/>
      </c>
      <c r="R104" s="11" t="str">
        <f t="shared" ca="1" si="11"/>
        <v/>
      </c>
      <c r="S104" s="35"/>
      <c r="T104" s="35"/>
    </row>
    <row r="105" spans="2:20">
      <c r="B105" s="7" t="str">
        <f>IF(D105="","",COUNT($D$9:D105))</f>
        <v/>
      </c>
      <c r="C105" s="35"/>
      <c r="D105" s="36"/>
      <c r="E105" s="35"/>
      <c r="F105" s="35"/>
      <c r="G105" s="38"/>
      <c r="H105" s="39"/>
      <c r="I105" s="8" t="str">
        <f>IF(H105="","",ROUNDDOWN(H105*設定!$C$4,0))</f>
        <v/>
      </c>
      <c r="J105" s="8" t="str">
        <f t="shared" ref="J105:J136" si="12">IF(H105="","",H105+I105)</f>
        <v/>
      </c>
      <c r="K105" s="36"/>
      <c r="L105" s="9" t="str">
        <f>IF(D105="","",IF(K105&lt;&gt;"",K105,EOMONTH(D105,設定!$C$5)))</f>
        <v/>
      </c>
      <c r="M105" s="36"/>
      <c r="N105" s="39"/>
      <c r="O105" s="39"/>
      <c r="P105" s="8" t="str">
        <f t="shared" ref="P105:P136" si="13">IF(J105="","",J105-N105-O105)</f>
        <v/>
      </c>
      <c r="Q105" s="10" t="str">
        <f t="shared" ref="Q105:Q136" ca="1" si="14">IF(OR(D105="",H105=""),"",IF(P105&lt;=0,"入金済",IF(TODAY()&gt;L105,"期日超過",IF(N105&gt;0,"一部入金","未入金"))))</f>
        <v/>
      </c>
      <c r="R105" s="11" t="str">
        <f t="shared" ref="R105:R136" ca="1" si="15">IF(OR(Q105="",Q105="入金済"),"",L105-TODAY())</f>
        <v/>
      </c>
      <c r="S105" s="35"/>
      <c r="T105" s="35"/>
    </row>
    <row r="106" spans="2:20">
      <c r="B106" s="7" t="str">
        <f>IF(D106="","",COUNT($D$9:D106))</f>
        <v/>
      </c>
      <c r="C106" s="35"/>
      <c r="D106" s="36"/>
      <c r="E106" s="35"/>
      <c r="F106" s="35"/>
      <c r="G106" s="38"/>
      <c r="H106" s="39"/>
      <c r="I106" s="8" t="str">
        <f>IF(H106="","",ROUNDDOWN(H106*設定!$C$4,0))</f>
        <v/>
      </c>
      <c r="J106" s="8" t="str">
        <f t="shared" si="12"/>
        <v/>
      </c>
      <c r="K106" s="36"/>
      <c r="L106" s="9" t="str">
        <f>IF(D106="","",IF(K106&lt;&gt;"",K106,EOMONTH(D106,設定!$C$5)))</f>
        <v/>
      </c>
      <c r="M106" s="36"/>
      <c r="N106" s="39"/>
      <c r="O106" s="39"/>
      <c r="P106" s="8" t="str">
        <f t="shared" si="13"/>
        <v/>
      </c>
      <c r="Q106" s="10" t="str">
        <f t="shared" ca="1" si="14"/>
        <v/>
      </c>
      <c r="R106" s="11" t="str">
        <f t="shared" ca="1" si="15"/>
        <v/>
      </c>
      <c r="S106" s="35"/>
      <c r="T106" s="35"/>
    </row>
    <row r="107" spans="2:20">
      <c r="B107" s="7" t="str">
        <f>IF(D107="","",COUNT($D$9:D107))</f>
        <v/>
      </c>
      <c r="C107" s="35"/>
      <c r="D107" s="36"/>
      <c r="E107" s="35"/>
      <c r="F107" s="35"/>
      <c r="G107" s="38"/>
      <c r="H107" s="39"/>
      <c r="I107" s="8" t="str">
        <f>IF(H107="","",ROUNDDOWN(H107*設定!$C$4,0))</f>
        <v/>
      </c>
      <c r="J107" s="8" t="str">
        <f t="shared" si="12"/>
        <v/>
      </c>
      <c r="K107" s="36"/>
      <c r="L107" s="9" t="str">
        <f>IF(D107="","",IF(K107&lt;&gt;"",K107,EOMONTH(D107,設定!$C$5)))</f>
        <v/>
      </c>
      <c r="M107" s="36"/>
      <c r="N107" s="39"/>
      <c r="O107" s="39"/>
      <c r="P107" s="8" t="str">
        <f t="shared" si="13"/>
        <v/>
      </c>
      <c r="Q107" s="10" t="str">
        <f t="shared" ca="1" si="14"/>
        <v/>
      </c>
      <c r="R107" s="11" t="str">
        <f t="shared" ca="1" si="15"/>
        <v/>
      </c>
      <c r="S107" s="35"/>
      <c r="T107" s="35"/>
    </row>
    <row r="108" spans="2:20">
      <c r="B108" s="7" t="str">
        <f>IF(D108="","",COUNT($D$9:D108))</f>
        <v/>
      </c>
      <c r="C108" s="35"/>
      <c r="D108" s="36"/>
      <c r="E108" s="35"/>
      <c r="F108" s="35"/>
      <c r="G108" s="38"/>
      <c r="H108" s="39"/>
      <c r="I108" s="8" t="str">
        <f>IF(H108="","",ROUNDDOWN(H108*設定!$C$4,0))</f>
        <v/>
      </c>
      <c r="J108" s="8" t="str">
        <f t="shared" si="12"/>
        <v/>
      </c>
      <c r="K108" s="36"/>
      <c r="L108" s="9" t="str">
        <f>IF(D108="","",IF(K108&lt;&gt;"",K108,EOMONTH(D108,設定!$C$5)))</f>
        <v/>
      </c>
      <c r="M108" s="36"/>
      <c r="N108" s="39"/>
      <c r="O108" s="39"/>
      <c r="P108" s="8" t="str">
        <f t="shared" si="13"/>
        <v/>
      </c>
      <c r="Q108" s="10" t="str">
        <f t="shared" ca="1" si="14"/>
        <v/>
      </c>
      <c r="R108" s="11" t="str">
        <f t="shared" ca="1" si="15"/>
        <v/>
      </c>
      <c r="S108" s="35"/>
      <c r="T108" s="35"/>
    </row>
    <row r="109" spans="2:20">
      <c r="B109" s="7" t="str">
        <f>IF(D109="","",COUNT($D$9:D109))</f>
        <v/>
      </c>
      <c r="C109" s="35"/>
      <c r="D109" s="36"/>
      <c r="E109" s="35"/>
      <c r="F109" s="35"/>
      <c r="G109" s="38"/>
      <c r="H109" s="39"/>
      <c r="I109" s="8" t="str">
        <f>IF(H109="","",ROUNDDOWN(H109*設定!$C$4,0))</f>
        <v/>
      </c>
      <c r="J109" s="8" t="str">
        <f t="shared" si="12"/>
        <v/>
      </c>
      <c r="K109" s="36"/>
      <c r="L109" s="9" t="str">
        <f>IF(D109="","",IF(K109&lt;&gt;"",K109,EOMONTH(D109,設定!$C$5)))</f>
        <v/>
      </c>
      <c r="M109" s="36"/>
      <c r="N109" s="39"/>
      <c r="O109" s="39"/>
      <c r="P109" s="8" t="str">
        <f t="shared" si="13"/>
        <v/>
      </c>
      <c r="Q109" s="10" t="str">
        <f t="shared" ca="1" si="14"/>
        <v/>
      </c>
      <c r="R109" s="11" t="str">
        <f t="shared" ca="1" si="15"/>
        <v/>
      </c>
      <c r="S109" s="35"/>
      <c r="T109" s="35"/>
    </row>
    <row r="110" spans="2:20">
      <c r="B110" s="7" t="str">
        <f>IF(D110="","",COUNT($D$9:D110))</f>
        <v/>
      </c>
      <c r="C110" s="35"/>
      <c r="D110" s="36"/>
      <c r="E110" s="35"/>
      <c r="F110" s="35"/>
      <c r="G110" s="38"/>
      <c r="H110" s="39"/>
      <c r="I110" s="8" t="str">
        <f>IF(H110="","",ROUNDDOWN(H110*設定!$C$4,0))</f>
        <v/>
      </c>
      <c r="J110" s="8" t="str">
        <f t="shared" si="12"/>
        <v/>
      </c>
      <c r="K110" s="36"/>
      <c r="L110" s="9" t="str">
        <f>IF(D110="","",IF(K110&lt;&gt;"",K110,EOMONTH(D110,設定!$C$5)))</f>
        <v/>
      </c>
      <c r="M110" s="36"/>
      <c r="N110" s="39"/>
      <c r="O110" s="39"/>
      <c r="P110" s="8" t="str">
        <f t="shared" si="13"/>
        <v/>
      </c>
      <c r="Q110" s="10" t="str">
        <f t="shared" ca="1" si="14"/>
        <v/>
      </c>
      <c r="R110" s="11" t="str">
        <f t="shared" ca="1" si="15"/>
        <v/>
      </c>
      <c r="S110" s="35"/>
      <c r="T110" s="35"/>
    </row>
    <row r="111" spans="2:20">
      <c r="B111" s="7" t="str">
        <f>IF(D111="","",COUNT($D$9:D111))</f>
        <v/>
      </c>
      <c r="C111" s="35"/>
      <c r="D111" s="36"/>
      <c r="E111" s="35"/>
      <c r="F111" s="35"/>
      <c r="G111" s="38"/>
      <c r="H111" s="39"/>
      <c r="I111" s="8" t="str">
        <f>IF(H111="","",ROUNDDOWN(H111*設定!$C$4,0))</f>
        <v/>
      </c>
      <c r="J111" s="8" t="str">
        <f t="shared" si="12"/>
        <v/>
      </c>
      <c r="K111" s="36"/>
      <c r="L111" s="9" t="str">
        <f>IF(D111="","",IF(K111&lt;&gt;"",K111,EOMONTH(D111,設定!$C$5)))</f>
        <v/>
      </c>
      <c r="M111" s="36"/>
      <c r="N111" s="39"/>
      <c r="O111" s="39"/>
      <c r="P111" s="8" t="str">
        <f t="shared" si="13"/>
        <v/>
      </c>
      <c r="Q111" s="10" t="str">
        <f t="shared" ca="1" si="14"/>
        <v/>
      </c>
      <c r="R111" s="11" t="str">
        <f t="shared" ca="1" si="15"/>
        <v/>
      </c>
      <c r="S111" s="35"/>
      <c r="T111" s="35"/>
    </row>
    <row r="112" spans="2:20">
      <c r="B112" s="7" t="str">
        <f>IF(D112="","",COUNT($D$9:D112))</f>
        <v/>
      </c>
      <c r="C112" s="35"/>
      <c r="D112" s="36"/>
      <c r="E112" s="35"/>
      <c r="F112" s="35"/>
      <c r="G112" s="38"/>
      <c r="H112" s="39"/>
      <c r="I112" s="8" t="str">
        <f>IF(H112="","",ROUNDDOWN(H112*設定!$C$4,0))</f>
        <v/>
      </c>
      <c r="J112" s="8" t="str">
        <f t="shared" si="12"/>
        <v/>
      </c>
      <c r="K112" s="36"/>
      <c r="L112" s="9" t="str">
        <f>IF(D112="","",IF(K112&lt;&gt;"",K112,EOMONTH(D112,設定!$C$5)))</f>
        <v/>
      </c>
      <c r="M112" s="36"/>
      <c r="N112" s="39"/>
      <c r="O112" s="39"/>
      <c r="P112" s="8" t="str">
        <f t="shared" si="13"/>
        <v/>
      </c>
      <c r="Q112" s="10" t="str">
        <f t="shared" ca="1" si="14"/>
        <v/>
      </c>
      <c r="R112" s="11" t="str">
        <f t="shared" ca="1" si="15"/>
        <v/>
      </c>
      <c r="S112" s="35"/>
      <c r="T112" s="35"/>
    </row>
    <row r="113" spans="2:20">
      <c r="B113" s="7" t="str">
        <f>IF(D113="","",COUNT($D$9:D113))</f>
        <v/>
      </c>
      <c r="C113" s="35"/>
      <c r="D113" s="36"/>
      <c r="E113" s="35"/>
      <c r="F113" s="35"/>
      <c r="G113" s="38"/>
      <c r="H113" s="39"/>
      <c r="I113" s="8" t="str">
        <f>IF(H113="","",ROUNDDOWN(H113*設定!$C$4,0))</f>
        <v/>
      </c>
      <c r="J113" s="8" t="str">
        <f t="shared" si="12"/>
        <v/>
      </c>
      <c r="K113" s="36"/>
      <c r="L113" s="9" t="str">
        <f>IF(D113="","",IF(K113&lt;&gt;"",K113,EOMONTH(D113,設定!$C$5)))</f>
        <v/>
      </c>
      <c r="M113" s="36"/>
      <c r="N113" s="39"/>
      <c r="O113" s="39"/>
      <c r="P113" s="8" t="str">
        <f t="shared" si="13"/>
        <v/>
      </c>
      <c r="Q113" s="10" t="str">
        <f t="shared" ca="1" si="14"/>
        <v/>
      </c>
      <c r="R113" s="11" t="str">
        <f t="shared" ca="1" si="15"/>
        <v/>
      </c>
      <c r="S113" s="35"/>
      <c r="T113" s="35"/>
    </row>
    <row r="114" spans="2:20">
      <c r="B114" s="7" t="str">
        <f>IF(D114="","",COUNT($D$9:D114))</f>
        <v/>
      </c>
      <c r="C114" s="35"/>
      <c r="D114" s="36"/>
      <c r="E114" s="35"/>
      <c r="F114" s="35"/>
      <c r="G114" s="38"/>
      <c r="H114" s="39"/>
      <c r="I114" s="8" t="str">
        <f>IF(H114="","",ROUNDDOWN(H114*設定!$C$4,0))</f>
        <v/>
      </c>
      <c r="J114" s="8" t="str">
        <f t="shared" si="12"/>
        <v/>
      </c>
      <c r="K114" s="36"/>
      <c r="L114" s="9" t="str">
        <f>IF(D114="","",IF(K114&lt;&gt;"",K114,EOMONTH(D114,設定!$C$5)))</f>
        <v/>
      </c>
      <c r="M114" s="36"/>
      <c r="N114" s="39"/>
      <c r="O114" s="39"/>
      <c r="P114" s="8" t="str">
        <f t="shared" si="13"/>
        <v/>
      </c>
      <c r="Q114" s="10" t="str">
        <f t="shared" ca="1" si="14"/>
        <v/>
      </c>
      <c r="R114" s="11" t="str">
        <f t="shared" ca="1" si="15"/>
        <v/>
      </c>
      <c r="S114" s="35"/>
      <c r="T114" s="35"/>
    </row>
    <row r="115" spans="2:20">
      <c r="B115" s="7" t="str">
        <f>IF(D115="","",COUNT($D$9:D115))</f>
        <v/>
      </c>
      <c r="C115" s="35"/>
      <c r="D115" s="36"/>
      <c r="E115" s="35"/>
      <c r="F115" s="35"/>
      <c r="G115" s="38"/>
      <c r="H115" s="39"/>
      <c r="I115" s="8" t="str">
        <f>IF(H115="","",ROUNDDOWN(H115*設定!$C$4,0))</f>
        <v/>
      </c>
      <c r="J115" s="8" t="str">
        <f t="shared" si="12"/>
        <v/>
      </c>
      <c r="K115" s="36"/>
      <c r="L115" s="9" t="str">
        <f>IF(D115="","",IF(K115&lt;&gt;"",K115,EOMONTH(D115,設定!$C$5)))</f>
        <v/>
      </c>
      <c r="M115" s="36"/>
      <c r="N115" s="39"/>
      <c r="O115" s="39"/>
      <c r="P115" s="8" t="str">
        <f t="shared" si="13"/>
        <v/>
      </c>
      <c r="Q115" s="10" t="str">
        <f t="shared" ca="1" si="14"/>
        <v/>
      </c>
      <c r="R115" s="11" t="str">
        <f t="shared" ca="1" si="15"/>
        <v/>
      </c>
      <c r="S115" s="35"/>
      <c r="T115" s="35"/>
    </row>
    <row r="116" spans="2:20">
      <c r="B116" s="7" t="str">
        <f>IF(D116="","",COUNT($D$9:D116))</f>
        <v/>
      </c>
      <c r="C116" s="35"/>
      <c r="D116" s="36"/>
      <c r="E116" s="35"/>
      <c r="F116" s="35"/>
      <c r="G116" s="38"/>
      <c r="H116" s="39"/>
      <c r="I116" s="8" t="str">
        <f>IF(H116="","",ROUNDDOWN(H116*設定!$C$4,0))</f>
        <v/>
      </c>
      <c r="J116" s="8" t="str">
        <f t="shared" si="12"/>
        <v/>
      </c>
      <c r="K116" s="36"/>
      <c r="L116" s="9" t="str">
        <f>IF(D116="","",IF(K116&lt;&gt;"",K116,EOMONTH(D116,設定!$C$5)))</f>
        <v/>
      </c>
      <c r="M116" s="36"/>
      <c r="N116" s="39"/>
      <c r="O116" s="39"/>
      <c r="P116" s="8" t="str">
        <f t="shared" si="13"/>
        <v/>
      </c>
      <c r="Q116" s="10" t="str">
        <f t="shared" ca="1" si="14"/>
        <v/>
      </c>
      <c r="R116" s="11" t="str">
        <f t="shared" ca="1" si="15"/>
        <v/>
      </c>
      <c r="S116" s="35"/>
      <c r="T116" s="35"/>
    </row>
    <row r="117" spans="2:20">
      <c r="B117" s="7" t="str">
        <f>IF(D117="","",COUNT($D$9:D117))</f>
        <v/>
      </c>
      <c r="C117" s="35"/>
      <c r="D117" s="36"/>
      <c r="E117" s="35"/>
      <c r="F117" s="35"/>
      <c r="G117" s="38"/>
      <c r="H117" s="39"/>
      <c r="I117" s="8" t="str">
        <f>IF(H117="","",ROUNDDOWN(H117*設定!$C$4,0))</f>
        <v/>
      </c>
      <c r="J117" s="8" t="str">
        <f t="shared" si="12"/>
        <v/>
      </c>
      <c r="K117" s="36"/>
      <c r="L117" s="9" t="str">
        <f>IF(D117="","",IF(K117&lt;&gt;"",K117,EOMONTH(D117,設定!$C$5)))</f>
        <v/>
      </c>
      <c r="M117" s="36"/>
      <c r="N117" s="39"/>
      <c r="O117" s="39"/>
      <c r="P117" s="8" t="str">
        <f t="shared" si="13"/>
        <v/>
      </c>
      <c r="Q117" s="10" t="str">
        <f t="shared" ca="1" si="14"/>
        <v/>
      </c>
      <c r="R117" s="11" t="str">
        <f t="shared" ca="1" si="15"/>
        <v/>
      </c>
      <c r="S117" s="35"/>
      <c r="T117" s="35"/>
    </row>
    <row r="118" spans="2:20">
      <c r="B118" s="7" t="str">
        <f>IF(D118="","",COUNT($D$9:D118))</f>
        <v/>
      </c>
      <c r="C118" s="35"/>
      <c r="D118" s="36"/>
      <c r="E118" s="35"/>
      <c r="F118" s="35"/>
      <c r="G118" s="38"/>
      <c r="H118" s="39"/>
      <c r="I118" s="8" t="str">
        <f>IF(H118="","",ROUNDDOWN(H118*設定!$C$4,0))</f>
        <v/>
      </c>
      <c r="J118" s="8" t="str">
        <f t="shared" si="12"/>
        <v/>
      </c>
      <c r="K118" s="36"/>
      <c r="L118" s="9" t="str">
        <f>IF(D118="","",IF(K118&lt;&gt;"",K118,EOMONTH(D118,設定!$C$5)))</f>
        <v/>
      </c>
      <c r="M118" s="36"/>
      <c r="N118" s="39"/>
      <c r="O118" s="39"/>
      <c r="P118" s="8" t="str">
        <f t="shared" si="13"/>
        <v/>
      </c>
      <c r="Q118" s="10" t="str">
        <f t="shared" ca="1" si="14"/>
        <v/>
      </c>
      <c r="R118" s="11" t="str">
        <f t="shared" ca="1" si="15"/>
        <v/>
      </c>
      <c r="S118" s="35"/>
      <c r="T118" s="35"/>
    </row>
    <row r="119" spans="2:20">
      <c r="B119" s="7" t="str">
        <f>IF(D119="","",COUNT($D$9:D119))</f>
        <v/>
      </c>
      <c r="C119" s="35"/>
      <c r="D119" s="36"/>
      <c r="E119" s="35"/>
      <c r="F119" s="35"/>
      <c r="G119" s="38"/>
      <c r="H119" s="39"/>
      <c r="I119" s="8" t="str">
        <f>IF(H119="","",ROUNDDOWN(H119*設定!$C$4,0))</f>
        <v/>
      </c>
      <c r="J119" s="8" t="str">
        <f t="shared" si="12"/>
        <v/>
      </c>
      <c r="K119" s="36"/>
      <c r="L119" s="9" t="str">
        <f>IF(D119="","",IF(K119&lt;&gt;"",K119,EOMONTH(D119,設定!$C$5)))</f>
        <v/>
      </c>
      <c r="M119" s="36"/>
      <c r="N119" s="39"/>
      <c r="O119" s="39"/>
      <c r="P119" s="8" t="str">
        <f t="shared" si="13"/>
        <v/>
      </c>
      <c r="Q119" s="10" t="str">
        <f t="shared" ca="1" si="14"/>
        <v/>
      </c>
      <c r="R119" s="11" t="str">
        <f t="shared" ca="1" si="15"/>
        <v/>
      </c>
      <c r="S119" s="35"/>
      <c r="T119" s="35"/>
    </row>
    <row r="120" spans="2:20">
      <c r="B120" s="7" t="str">
        <f>IF(D120="","",COUNT($D$9:D120))</f>
        <v/>
      </c>
      <c r="C120" s="35"/>
      <c r="D120" s="36"/>
      <c r="E120" s="35"/>
      <c r="F120" s="35"/>
      <c r="G120" s="38"/>
      <c r="H120" s="39"/>
      <c r="I120" s="8" t="str">
        <f>IF(H120="","",ROUNDDOWN(H120*設定!$C$4,0))</f>
        <v/>
      </c>
      <c r="J120" s="8" t="str">
        <f t="shared" si="12"/>
        <v/>
      </c>
      <c r="K120" s="36"/>
      <c r="L120" s="9" t="str">
        <f>IF(D120="","",IF(K120&lt;&gt;"",K120,EOMONTH(D120,設定!$C$5)))</f>
        <v/>
      </c>
      <c r="M120" s="36"/>
      <c r="N120" s="39"/>
      <c r="O120" s="39"/>
      <c r="P120" s="8" t="str">
        <f t="shared" si="13"/>
        <v/>
      </c>
      <c r="Q120" s="10" t="str">
        <f t="shared" ca="1" si="14"/>
        <v/>
      </c>
      <c r="R120" s="11" t="str">
        <f t="shared" ca="1" si="15"/>
        <v/>
      </c>
      <c r="S120" s="35"/>
      <c r="T120" s="35"/>
    </row>
    <row r="121" spans="2:20">
      <c r="B121" s="7" t="str">
        <f>IF(D121="","",COUNT($D$9:D121))</f>
        <v/>
      </c>
      <c r="C121" s="35"/>
      <c r="D121" s="36"/>
      <c r="E121" s="35"/>
      <c r="F121" s="35"/>
      <c r="G121" s="38"/>
      <c r="H121" s="39"/>
      <c r="I121" s="8" t="str">
        <f>IF(H121="","",ROUNDDOWN(H121*設定!$C$4,0))</f>
        <v/>
      </c>
      <c r="J121" s="8" t="str">
        <f t="shared" si="12"/>
        <v/>
      </c>
      <c r="K121" s="36"/>
      <c r="L121" s="9" t="str">
        <f>IF(D121="","",IF(K121&lt;&gt;"",K121,EOMONTH(D121,設定!$C$5)))</f>
        <v/>
      </c>
      <c r="M121" s="36"/>
      <c r="N121" s="39"/>
      <c r="O121" s="39"/>
      <c r="P121" s="8" t="str">
        <f t="shared" si="13"/>
        <v/>
      </c>
      <c r="Q121" s="10" t="str">
        <f t="shared" ca="1" si="14"/>
        <v/>
      </c>
      <c r="R121" s="11" t="str">
        <f t="shared" ca="1" si="15"/>
        <v/>
      </c>
      <c r="S121" s="35"/>
      <c r="T121" s="35"/>
    </row>
    <row r="122" spans="2:20">
      <c r="B122" s="7" t="str">
        <f>IF(D122="","",COUNT($D$9:D122))</f>
        <v/>
      </c>
      <c r="C122" s="35"/>
      <c r="D122" s="36"/>
      <c r="E122" s="35"/>
      <c r="F122" s="35"/>
      <c r="G122" s="38"/>
      <c r="H122" s="39"/>
      <c r="I122" s="8" t="str">
        <f>IF(H122="","",ROUNDDOWN(H122*設定!$C$4,0))</f>
        <v/>
      </c>
      <c r="J122" s="8" t="str">
        <f t="shared" si="12"/>
        <v/>
      </c>
      <c r="K122" s="36"/>
      <c r="L122" s="9" t="str">
        <f>IF(D122="","",IF(K122&lt;&gt;"",K122,EOMONTH(D122,設定!$C$5)))</f>
        <v/>
      </c>
      <c r="M122" s="36"/>
      <c r="N122" s="39"/>
      <c r="O122" s="39"/>
      <c r="P122" s="8" t="str">
        <f t="shared" si="13"/>
        <v/>
      </c>
      <c r="Q122" s="10" t="str">
        <f t="shared" ca="1" si="14"/>
        <v/>
      </c>
      <c r="R122" s="11" t="str">
        <f t="shared" ca="1" si="15"/>
        <v/>
      </c>
      <c r="S122" s="35"/>
      <c r="T122" s="35"/>
    </row>
    <row r="123" spans="2:20">
      <c r="B123" s="7" t="str">
        <f>IF(D123="","",COUNT($D$9:D123))</f>
        <v/>
      </c>
      <c r="C123" s="35"/>
      <c r="D123" s="36"/>
      <c r="E123" s="35"/>
      <c r="F123" s="35"/>
      <c r="G123" s="38"/>
      <c r="H123" s="39"/>
      <c r="I123" s="8" t="str">
        <f>IF(H123="","",ROUNDDOWN(H123*設定!$C$4,0))</f>
        <v/>
      </c>
      <c r="J123" s="8" t="str">
        <f t="shared" si="12"/>
        <v/>
      </c>
      <c r="K123" s="36"/>
      <c r="L123" s="9" t="str">
        <f>IF(D123="","",IF(K123&lt;&gt;"",K123,EOMONTH(D123,設定!$C$5)))</f>
        <v/>
      </c>
      <c r="M123" s="36"/>
      <c r="N123" s="39"/>
      <c r="O123" s="39"/>
      <c r="P123" s="8" t="str">
        <f t="shared" si="13"/>
        <v/>
      </c>
      <c r="Q123" s="10" t="str">
        <f t="shared" ca="1" si="14"/>
        <v/>
      </c>
      <c r="R123" s="11" t="str">
        <f t="shared" ca="1" si="15"/>
        <v/>
      </c>
      <c r="S123" s="35"/>
      <c r="T123" s="35"/>
    </row>
    <row r="124" spans="2:20">
      <c r="B124" s="7" t="str">
        <f>IF(D124="","",COUNT($D$9:D124))</f>
        <v/>
      </c>
      <c r="C124" s="35"/>
      <c r="D124" s="36"/>
      <c r="E124" s="35"/>
      <c r="F124" s="35"/>
      <c r="G124" s="38"/>
      <c r="H124" s="39"/>
      <c r="I124" s="8" t="str">
        <f>IF(H124="","",ROUNDDOWN(H124*設定!$C$4,0))</f>
        <v/>
      </c>
      <c r="J124" s="8" t="str">
        <f t="shared" si="12"/>
        <v/>
      </c>
      <c r="K124" s="36"/>
      <c r="L124" s="9" t="str">
        <f>IF(D124="","",IF(K124&lt;&gt;"",K124,EOMONTH(D124,設定!$C$5)))</f>
        <v/>
      </c>
      <c r="M124" s="36"/>
      <c r="N124" s="39"/>
      <c r="O124" s="39"/>
      <c r="P124" s="8" t="str">
        <f t="shared" si="13"/>
        <v/>
      </c>
      <c r="Q124" s="10" t="str">
        <f t="shared" ca="1" si="14"/>
        <v/>
      </c>
      <c r="R124" s="11" t="str">
        <f t="shared" ca="1" si="15"/>
        <v/>
      </c>
      <c r="S124" s="35"/>
      <c r="T124" s="35"/>
    </row>
    <row r="125" spans="2:20">
      <c r="B125" s="7" t="str">
        <f>IF(D125="","",COUNT($D$9:D125))</f>
        <v/>
      </c>
      <c r="C125" s="35"/>
      <c r="D125" s="36"/>
      <c r="E125" s="35"/>
      <c r="F125" s="35"/>
      <c r="G125" s="38"/>
      <c r="H125" s="39"/>
      <c r="I125" s="8" t="str">
        <f>IF(H125="","",ROUNDDOWN(H125*設定!$C$4,0))</f>
        <v/>
      </c>
      <c r="J125" s="8" t="str">
        <f t="shared" si="12"/>
        <v/>
      </c>
      <c r="K125" s="36"/>
      <c r="L125" s="9" t="str">
        <f>IF(D125="","",IF(K125&lt;&gt;"",K125,EOMONTH(D125,設定!$C$5)))</f>
        <v/>
      </c>
      <c r="M125" s="36"/>
      <c r="N125" s="39"/>
      <c r="O125" s="39"/>
      <c r="P125" s="8" t="str">
        <f t="shared" si="13"/>
        <v/>
      </c>
      <c r="Q125" s="10" t="str">
        <f t="shared" ca="1" si="14"/>
        <v/>
      </c>
      <c r="R125" s="11" t="str">
        <f t="shared" ca="1" si="15"/>
        <v/>
      </c>
      <c r="S125" s="35"/>
      <c r="T125" s="35"/>
    </row>
    <row r="126" spans="2:20">
      <c r="B126" s="7" t="str">
        <f>IF(D126="","",COUNT($D$9:D126))</f>
        <v/>
      </c>
      <c r="C126" s="35"/>
      <c r="D126" s="36"/>
      <c r="E126" s="35"/>
      <c r="F126" s="35"/>
      <c r="G126" s="38"/>
      <c r="H126" s="39"/>
      <c r="I126" s="8" t="str">
        <f>IF(H126="","",ROUNDDOWN(H126*設定!$C$4,0))</f>
        <v/>
      </c>
      <c r="J126" s="8" t="str">
        <f t="shared" si="12"/>
        <v/>
      </c>
      <c r="K126" s="36"/>
      <c r="L126" s="9" t="str">
        <f>IF(D126="","",IF(K126&lt;&gt;"",K126,EOMONTH(D126,設定!$C$5)))</f>
        <v/>
      </c>
      <c r="M126" s="36"/>
      <c r="N126" s="39"/>
      <c r="O126" s="39"/>
      <c r="P126" s="8" t="str">
        <f t="shared" si="13"/>
        <v/>
      </c>
      <c r="Q126" s="10" t="str">
        <f t="shared" ca="1" si="14"/>
        <v/>
      </c>
      <c r="R126" s="11" t="str">
        <f t="shared" ca="1" si="15"/>
        <v/>
      </c>
      <c r="S126" s="35"/>
      <c r="T126" s="35"/>
    </row>
    <row r="127" spans="2:20">
      <c r="B127" s="7" t="str">
        <f>IF(D127="","",COUNT($D$9:D127))</f>
        <v/>
      </c>
      <c r="C127" s="35"/>
      <c r="D127" s="36"/>
      <c r="E127" s="35"/>
      <c r="F127" s="35"/>
      <c r="G127" s="38"/>
      <c r="H127" s="39"/>
      <c r="I127" s="8" t="str">
        <f>IF(H127="","",ROUNDDOWN(H127*設定!$C$4,0))</f>
        <v/>
      </c>
      <c r="J127" s="8" t="str">
        <f t="shared" si="12"/>
        <v/>
      </c>
      <c r="K127" s="36"/>
      <c r="L127" s="9" t="str">
        <f>IF(D127="","",IF(K127&lt;&gt;"",K127,EOMONTH(D127,設定!$C$5)))</f>
        <v/>
      </c>
      <c r="M127" s="36"/>
      <c r="N127" s="39"/>
      <c r="O127" s="39"/>
      <c r="P127" s="8" t="str">
        <f t="shared" si="13"/>
        <v/>
      </c>
      <c r="Q127" s="10" t="str">
        <f t="shared" ca="1" si="14"/>
        <v/>
      </c>
      <c r="R127" s="11" t="str">
        <f t="shared" ca="1" si="15"/>
        <v/>
      </c>
      <c r="S127" s="35"/>
      <c r="T127" s="35"/>
    </row>
    <row r="128" spans="2:20">
      <c r="B128" s="7" t="str">
        <f>IF(D128="","",COUNT($D$9:D128))</f>
        <v/>
      </c>
      <c r="C128" s="35"/>
      <c r="D128" s="36"/>
      <c r="E128" s="35"/>
      <c r="F128" s="35"/>
      <c r="G128" s="38"/>
      <c r="H128" s="39"/>
      <c r="I128" s="8" t="str">
        <f>IF(H128="","",ROUNDDOWN(H128*設定!$C$4,0))</f>
        <v/>
      </c>
      <c r="J128" s="8" t="str">
        <f t="shared" si="12"/>
        <v/>
      </c>
      <c r="K128" s="36"/>
      <c r="L128" s="9" t="str">
        <f>IF(D128="","",IF(K128&lt;&gt;"",K128,EOMONTH(D128,設定!$C$5)))</f>
        <v/>
      </c>
      <c r="M128" s="36"/>
      <c r="N128" s="39"/>
      <c r="O128" s="39"/>
      <c r="P128" s="8" t="str">
        <f t="shared" si="13"/>
        <v/>
      </c>
      <c r="Q128" s="10" t="str">
        <f t="shared" ca="1" si="14"/>
        <v/>
      </c>
      <c r="R128" s="11" t="str">
        <f t="shared" ca="1" si="15"/>
        <v/>
      </c>
      <c r="S128" s="35"/>
      <c r="T128" s="35"/>
    </row>
    <row r="129" spans="2:20">
      <c r="B129" s="7" t="str">
        <f>IF(D129="","",COUNT($D$9:D129))</f>
        <v/>
      </c>
      <c r="C129" s="35"/>
      <c r="D129" s="36"/>
      <c r="E129" s="35"/>
      <c r="F129" s="35"/>
      <c r="G129" s="38"/>
      <c r="H129" s="39"/>
      <c r="I129" s="8" t="str">
        <f>IF(H129="","",ROUNDDOWN(H129*設定!$C$4,0))</f>
        <v/>
      </c>
      <c r="J129" s="8" t="str">
        <f t="shared" si="12"/>
        <v/>
      </c>
      <c r="K129" s="36"/>
      <c r="L129" s="9" t="str">
        <f>IF(D129="","",IF(K129&lt;&gt;"",K129,EOMONTH(D129,設定!$C$5)))</f>
        <v/>
      </c>
      <c r="M129" s="36"/>
      <c r="N129" s="39"/>
      <c r="O129" s="39"/>
      <c r="P129" s="8" t="str">
        <f t="shared" si="13"/>
        <v/>
      </c>
      <c r="Q129" s="10" t="str">
        <f t="shared" ca="1" si="14"/>
        <v/>
      </c>
      <c r="R129" s="11" t="str">
        <f t="shared" ca="1" si="15"/>
        <v/>
      </c>
      <c r="S129" s="35"/>
      <c r="T129" s="35"/>
    </row>
    <row r="130" spans="2:20">
      <c r="B130" s="7" t="str">
        <f>IF(D130="","",COUNT($D$9:D130))</f>
        <v/>
      </c>
      <c r="C130" s="35"/>
      <c r="D130" s="36"/>
      <c r="E130" s="35"/>
      <c r="F130" s="35"/>
      <c r="G130" s="38"/>
      <c r="H130" s="39"/>
      <c r="I130" s="8" t="str">
        <f>IF(H130="","",ROUNDDOWN(H130*設定!$C$4,0))</f>
        <v/>
      </c>
      <c r="J130" s="8" t="str">
        <f t="shared" si="12"/>
        <v/>
      </c>
      <c r="K130" s="36"/>
      <c r="L130" s="9" t="str">
        <f>IF(D130="","",IF(K130&lt;&gt;"",K130,EOMONTH(D130,設定!$C$5)))</f>
        <v/>
      </c>
      <c r="M130" s="36"/>
      <c r="N130" s="39"/>
      <c r="O130" s="39"/>
      <c r="P130" s="8" t="str">
        <f t="shared" si="13"/>
        <v/>
      </c>
      <c r="Q130" s="10" t="str">
        <f t="shared" ca="1" si="14"/>
        <v/>
      </c>
      <c r="R130" s="11" t="str">
        <f t="shared" ca="1" si="15"/>
        <v/>
      </c>
      <c r="S130" s="35"/>
      <c r="T130" s="35"/>
    </row>
    <row r="131" spans="2:20">
      <c r="B131" s="7" t="str">
        <f>IF(D131="","",COUNT($D$9:D131))</f>
        <v/>
      </c>
      <c r="C131" s="35"/>
      <c r="D131" s="36"/>
      <c r="E131" s="35"/>
      <c r="F131" s="35"/>
      <c r="G131" s="38"/>
      <c r="H131" s="39"/>
      <c r="I131" s="8" t="str">
        <f>IF(H131="","",ROUNDDOWN(H131*設定!$C$4,0))</f>
        <v/>
      </c>
      <c r="J131" s="8" t="str">
        <f t="shared" si="12"/>
        <v/>
      </c>
      <c r="K131" s="36"/>
      <c r="L131" s="9" t="str">
        <f>IF(D131="","",IF(K131&lt;&gt;"",K131,EOMONTH(D131,設定!$C$5)))</f>
        <v/>
      </c>
      <c r="M131" s="36"/>
      <c r="N131" s="39"/>
      <c r="O131" s="39"/>
      <c r="P131" s="8" t="str">
        <f t="shared" si="13"/>
        <v/>
      </c>
      <c r="Q131" s="10" t="str">
        <f t="shared" ca="1" si="14"/>
        <v/>
      </c>
      <c r="R131" s="11" t="str">
        <f t="shared" ca="1" si="15"/>
        <v/>
      </c>
      <c r="S131" s="35"/>
      <c r="T131" s="35"/>
    </row>
    <row r="132" spans="2:20">
      <c r="B132" s="7" t="str">
        <f>IF(D132="","",COUNT($D$9:D132))</f>
        <v/>
      </c>
      <c r="C132" s="35"/>
      <c r="D132" s="36"/>
      <c r="E132" s="35"/>
      <c r="F132" s="35"/>
      <c r="G132" s="38"/>
      <c r="H132" s="39"/>
      <c r="I132" s="8" t="str">
        <f>IF(H132="","",ROUNDDOWN(H132*設定!$C$4,0))</f>
        <v/>
      </c>
      <c r="J132" s="8" t="str">
        <f t="shared" si="12"/>
        <v/>
      </c>
      <c r="K132" s="36"/>
      <c r="L132" s="9" t="str">
        <f>IF(D132="","",IF(K132&lt;&gt;"",K132,EOMONTH(D132,設定!$C$5)))</f>
        <v/>
      </c>
      <c r="M132" s="36"/>
      <c r="N132" s="39"/>
      <c r="O132" s="39"/>
      <c r="P132" s="8" t="str">
        <f t="shared" si="13"/>
        <v/>
      </c>
      <c r="Q132" s="10" t="str">
        <f t="shared" ca="1" si="14"/>
        <v/>
      </c>
      <c r="R132" s="11" t="str">
        <f t="shared" ca="1" si="15"/>
        <v/>
      </c>
      <c r="S132" s="35"/>
      <c r="T132" s="35"/>
    </row>
    <row r="133" spans="2:20">
      <c r="B133" s="7" t="str">
        <f>IF(D133="","",COUNT($D$9:D133))</f>
        <v/>
      </c>
      <c r="C133" s="35"/>
      <c r="D133" s="36"/>
      <c r="E133" s="35"/>
      <c r="F133" s="35"/>
      <c r="G133" s="38"/>
      <c r="H133" s="39"/>
      <c r="I133" s="8" t="str">
        <f>IF(H133="","",ROUNDDOWN(H133*設定!$C$4,0))</f>
        <v/>
      </c>
      <c r="J133" s="8" t="str">
        <f t="shared" si="12"/>
        <v/>
      </c>
      <c r="K133" s="36"/>
      <c r="L133" s="9" t="str">
        <f>IF(D133="","",IF(K133&lt;&gt;"",K133,EOMONTH(D133,設定!$C$5)))</f>
        <v/>
      </c>
      <c r="M133" s="36"/>
      <c r="N133" s="39"/>
      <c r="O133" s="39"/>
      <c r="P133" s="8" t="str">
        <f t="shared" si="13"/>
        <v/>
      </c>
      <c r="Q133" s="10" t="str">
        <f t="shared" ca="1" si="14"/>
        <v/>
      </c>
      <c r="R133" s="11" t="str">
        <f t="shared" ca="1" si="15"/>
        <v/>
      </c>
      <c r="S133" s="35"/>
      <c r="T133" s="35"/>
    </row>
    <row r="134" spans="2:20">
      <c r="B134" s="7" t="str">
        <f>IF(D134="","",COUNT($D$9:D134))</f>
        <v/>
      </c>
      <c r="C134" s="35"/>
      <c r="D134" s="36"/>
      <c r="E134" s="35"/>
      <c r="F134" s="35"/>
      <c r="G134" s="38"/>
      <c r="H134" s="39"/>
      <c r="I134" s="8" t="str">
        <f>IF(H134="","",ROUNDDOWN(H134*設定!$C$4,0))</f>
        <v/>
      </c>
      <c r="J134" s="8" t="str">
        <f t="shared" si="12"/>
        <v/>
      </c>
      <c r="K134" s="36"/>
      <c r="L134" s="9" t="str">
        <f>IF(D134="","",IF(K134&lt;&gt;"",K134,EOMONTH(D134,設定!$C$5)))</f>
        <v/>
      </c>
      <c r="M134" s="36"/>
      <c r="N134" s="39"/>
      <c r="O134" s="39"/>
      <c r="P134" s="8" t="str">
        <f t="shared" si="13"/>
        <v/>
      </c>
      <c r="Q134" s="10" t="str">
        <f t="shared" ca="1" si="14"/>
        <v/>
      </c>
      <c r="R134" s="11" t="str">
        <f t="shared" ca="1" si="15"/>
        <v/>
      </c>
      <c r="S134" s="35"/>
      <c r="T134" s="35"/>
    </row>
    <row r="135" spans="2:20">
      <c r="B135" s="7" t="str">
        <f>IF(D135="","",COUNT($D$9:D135))</f>
        <v/>
      </c>
      <c r="C135" s="35"/>
      <c r="D135" s="36"/>
      <c r="E135" s="35"/>
      <c r="F135" s="35"/>
      <c r="G135" s="38"/>
      <c r="H135" s="39"/>
      <c r="I135" s="8" t="str">
        <f>IF(H135="","",ROUNDDOWN(H135*設定!$C$4,0))</f>
        <v/>
      </c>
      <c r="J135" s="8" t="str">
        <f t="shared" si="12"/>
        <v/>
      </c>
      <c r="K135" s="36"/>
      <c r="L135" s="9" t="str">
        <f>IF(D135="","",IF(K135&lt;&gt;"",K135,EOMONTH(D135,設定!$C$5)))</f>
        <v/>
      </c>
      <c r="M135" s="36"/>
      <c r="N135" s="39"/>
      <c r="O135" s="39"/>
      <c r="P135" s="8" t="str">
        <f t="shared" si="13"/>
        <v/>
      </c>
      <c r="Q135" s="10" t="str">
        <f t="shared" ca="1" si="14"/>
        <v/>
      </c>
      <c r="R135" s="11" t="str">
        <f t="shared" ca="1" si="15"/>
        <v/>
      </c>
      <c r="S135" s="35"/>
      <c r="T135" s="35"/>
    </row>
    <row r="136" spans="2:20">
      <c r="B136" s="7" t="str">
        <f>IF(D136="","",COUNT($D$9:D136))</f>
        <v/>
      </c>
      <c r="C136" s="35"/>
      <c r="D136" s="36"/>
      <c r="E136" s="35"/>
      <c r="F136" s="35"/>
      <c r="G136" s="38"/>
      <c r="H136" s="39"/>
      <c r="I136" s="8" t="str">
        <f>IF(H136="","",ROUNDDOWN(H136*設定!$C$4,0))</f>
        <v/>
      </c>
      <c r="J136" s="8" t="str">
        <f t="shared" si="12"/>
        <v/>
      </c>
      <c r="K136" s="36"/>
      <c r="L136" s="9" t="str">
        <f>IF(D136="","",IF(K136&lt;&gt;"",K136,EOMONTH(D136,設定!$C$5)))</f>
        <v/>
      </c>
      <c r="M136" s="36"/>
      <c r="N136" s="39"/>
      <c r="O136" s="39"/>
      <c r="P136" s="8" t="str">
        <f t="shared" si="13"/>
        <v/>
      </c>
      <c r="Q136" s="10" t="str">
        <f t="shared" ca="1" si="14"/>
        <v/>
      </c>
      <c r="R136" s="11" t="str">
        <f t="shared" ca="1" si="15"/>
        <v/>
      </c>
      <c r="S136" s="35"/>
      <c r="T136" s="35"/>
    </row>
    <row r="137" spans="2:20">
      <c r="B137" s="7" t="str">
        <f>IF(D137="","",COUNT($D$9:D137))</f>
        <v/>
      </c>
      <c r="C137" s="35"/>
      <c r="D137" s="36"/>
      <c r="E137" s="35"/>
      <c r="F137" s="35"/>
      <c r="G137" s="38"/>
      <c r="H137" s="39"/>
      <c r="I137" s="8" t="str">
        <f>IF(H137="","",ROUNDDOWN(H137*設定!$C$4,0))</f>
        <v/>
      </c>
      <c r="J137" s="8" t="str">
        <f t="shared" ref="J137:J168" si="16">IF(H137="","",H137+I137)</f>
        <v/>
      </c>
      <c r="K137" s="36"/>
      <c r="L137" s="9" t="str">
        <f>IF(D137="","",IF(K137&lt;&gt;"",K137,EOMONTH(D137,設定!$C$5)))</f>
        <v/>
      </c>
      <c r="M137" s="36"/>
      <c r="N137" s="39"/>
      <c r="O137" s="39"/>
      <c r="P137" s="8" t="str">
        <f t="shared" ref="P137:P168" si="17">IF(J137="","",J137-N137-O137)</f>
        <v/>
      </c>
      <c r="Q137" s="10" t="str">
        <f t="shared" ref="Q137:Q168" ca="1" si="18">IF(OR(D137="",H137=""),"",IF(P137&lt;=0,"入金済",IF(TODAY()&gt;L137,"期日超過",IF(N137&gt;0,"一部入金","未入金"))))</f>
        <v/>
      </c>
      <c r="R137" s="11" t="str">
        <f t="shared" ref="R137:R168" ca="1" si="19">IF(OR(Q137="",Q137="入金済"),"",L137-TODAY())</f>
        <v/>
      </c>
      <c r="S137" s="35"/>
      <c r="T137" s="35"/>
    </row>
    <row r="138" spans="2:20">
      <c r="B138" s="7" t="str">
        <f>IF(D138="","",COUNT($D$9:D138))</f>
        <v/>
      </c>
      <c r="C138" s="35"/>
      <c r="D138" s="36"/>
      <c r="E138" s="35"/>
      <c r="F138" s="35"/>
      <c r="G138" s="38"/>
      <c r="H138" s="39"/>
      <c r="I138" s="8" t="str">
        <f>IF(H138="","",ROUNDDOWN(H138*設定!$C$4,0))</f>
        <v/>
      </c>
      <c r="J138" s="8" t="str">
        <f t="shared" si="16"/>
        <v/>
      </c>
      <c r="K138" s="36"/>
      <c r="L138" s="9" t="str">
        <f>IF(D138="","",IF(K138&lt;&gt;"",K138,EOMONTH(D138,設定!$C$5)))</f>
        <v/>
      </c>
      <c r="M138" s="36"/>
      <c r="N138" s="39"/>
      <c r="O138" s="39"/>
      <c r="P138" s="8" t="str">
        <f t="shared" si="17"/>
        <v/>
      </c>
      <c r="Q138" s="10" t="str">
        <f t="shared" ca="1" si="18"/>
        <v/>
      </c>
      <c r="R138" s="11" t="str">
        <f t="shared" ca="1" si="19"/>
        <v/>
      </c>
      <c r="S138" s="35"/>
      <c r="T138" s="35"/>
    </row>
    <row r="139" spans="2:20">
      <c r="B139" s="7" t="str">
        <f>IF(D139="","",COUNT($D$9:D139))</f>
        <v/>
      </c>
      <c r="C139" s="35"/>
      <c r="D139" s="36"/>
      <c r="E139" s="35"/>
      <c r="F139" s="35"/>
      <c r="G139" s="38"/>
      <c r="H139" s="39"/>
      <c r="I139" s="8" t="str">
        <f>IF(H139="","",ROUNDDOWN(H139*設定!$C$4,0))</f>
        <v/>
      </c>
      <c r="J139" s="8" t="str">
        <f t="shared" si="16"/>
        <v/>
      </c>
      <c r="K139" s="36"/>
      <c r="L139" s="9" t="str">
        <f>IF(D139="","",IF(K139&lt;&gt;"",K139,EOMONTH(D139,設定!$C$5)))</f>
        <v/>
      </c>
      <c r="M139" s="36"/>
      <c r="N139" s="39"/>
      <c r="O139" s="39"/>
      <c r="P139" s="8" t="str">
        <f t="shared" si="17"/>
        <v/>
      </c>
      <c r="Q139" s="10" t="str">
        <f t="shared" ca="1" si="18"/>
        <v/>
      </c>
      <c r="R139" s="11" t="str">
        <f t="shared" ca="1" si="19"/>
        <v/>
      </c>
      <c r="S139" s="35"/>
      <c r="T139" s="35"/>
    </row>
    <row r="140" spans="2:20">
      <c r="B140" s="7" t="str">
        <f>IF(D140="","",COUNT($D$9:D140))</f>
        <v/>
      </c>
      <c r="C140" s="35"/>
      <c r="D140" s="36"/>
      <c r="E140" s="35"/>
      <c r="F140" s="35"/>
      <c r="G140" s="38"/>
      <c r="H140" s="39"/>
      <c r="I140" s="8" t="str">
        <f>IF(H140="","",ROUNDDOWN(H140*設定!$C$4,0))</f>
        <v/>
      </c>
      <c r="J140" s="8" t="str">
        <f t="shared" si="16"/>
        <v/>
      </c>
      <c r="K140" s="36"/>
      <c r="L140" s="9" t="str">
        <f>IF(D140="","",IF(K140&lt;&gt;"",K140,EOMONTH(D140,設定!$C$5)))</f>
        <v/>
      </c>
      <c r="M140" s="36"/>
      <c r="N140" s="39"/>
      <c r="O140" s="39"/>
      <c r="P140" s="8" t="str">
        <f t="shared" si="17"/>
        <v/>
      </c>
      <c r="Q140" s="10" t="str">
        <f t="shared" ca="1" si="18"/>
        <v/>
      </c>
      <c r="R140" s="11" t="str">
        <f t="shared" ca="1" si="19"/>
        <v/>
      </c>
      <c r="S140" s="35"/>
      <c r="T140" s="35"/>
    </row>
    <row r="141" spans="2:20">
      <c r="B141" s="7" t="str">
        <f>IF(D141="","",COUNT($D$9:D141))</f>
        <v/>
      </c>
      <c r="C141" s="35"/>
      <c r="D141" s="36"/>
      <c r="E141" s="35"/>
      <c r="F141" s="35"/>
      <c r="G141" s="38"/>
      <c r="H141" s="39"/>
      <c r="I141" s="8" t="str">
        <f>IF(H141="","",ROUNDDOWN(H141*設定!$C$4,0))</f>
        <v/>
      </c>
      <c r="J141" s="8" t="str">
        <f t="shared" si="16"/>
        <v/>
      </c>
      <c r="K141" s="36"/>
      <c r="L141" s="9" t="str">
        <f>IF(D141="","",IF(K141&lt;&gt;"",K141,EOMONTH(D141,設定!$C$5)))</f>
        <v/>
      </c>
      <c r="M141" s="36"/>
      <c r="N141" s="39"/>
      <c r="O141" s="39"/>
      <c r="P141" s="8" t="str">
        <f t="shared" si="17"/>
        <v/>
      </c>
      <c r="Q141" s="10" t="str">
        <f t="shared" ca="1" si="18"/>
        <v/>
      </c>
      <c r="R141" s="11" t="str">
        <f t="shared" ca="1" si="19"/>
        <v/>
      </c>
      <c r="S141" s="35"/>
      <c r="T141" s="35"/>
    </row>
    <row r="142" spans="2:20">
      <c r="B142" s="7" t="str">
        <f>IF(D142="","",COUNT($D$9:D142))</f>
        <v/>
      </c>
      <c r="C142" s="35"/>
      <c r="D142" s="36"/>
      <c r="E142" s="35"/>
      <c r="F142" s="35"/>
      <c r="G142" s="38"/>
      <c r="H142" s="39"/>
      <c r="I142" s="8" t="str">
        <f>IF(H142="","",ROUNDDOWN(H142*設定!$C$4,0))</f>
        <v/>
      </c>
      <c r="J142" s="8" t="str">
        <f t="shared" si="16"/>
        <v/>
      </c>
      <c r="K142" s="36"/>
      <c r="L142" s="9" t="str">
        <f>IF(D142="","",IF(K142&lt;&gt;"",K142,EOMONTH(D142,設定!$C$5)))</f>
        <v/>
      </c>
      <c r="M142" s="36"/>
      <c r="N142" s="39"/>
      <c r="O142" s="39"/>
      <c r="P142" s="8" t="str">
        <f t="shared" si="17"/>
        <v/>
      </c>
      <c r="Q142" s="10" t="str">
        <f t="shared" ca="1" si="18"/>
        <v/>
      </c>
      <c r="R142" s="11" t="str">
        <f t="shared" ca="1" si="19"/>
        <v/>
      </c>
      <c r="S142" s="35"/>
      <c r="T142" s="35"/>
    </row>
    <row r="143" spans="2:20">
      <c r="B143" s="7" t="str">
        <f>IF(D143="","",COUNT($D$9:D143))</f>
        <v/>
      </c>
      <c r="C143" s="35"/>
      <c r="D143" s="36"/>
      <c r="E143" s="35"/>
      <c r="F143" s="35"/>
      <c r="G143" s="38"/>
      <c r="H143" s="39"/>
      <c r="I143" s="8" t="str">
        <f>IF(H143="","",ROUNDDOWN(H143*設定!$C$4,0))</f>
        <v/>
      </c>
      <c r="J143" s="8" t="str">
        <f t="shared" si="16"/>
        <v/>
      </c>
      <c r="K143" s="36"/>
      <c r="L143" s="9" t="str">
        <f>IF(D143="","",IF(K143&lt;&gt;"",K143,EOMONTH(D143,設定!$C$5)))</f>
        <v/>
      </c>
      <c r="M143" s="36"/>
      <c r="N143" s="39"/>
      <c r="O143" s="39"/>
      <c r="P143" s="8" t="str">
        <f t="shared" si="17"/>
        <v/>
      </c>
      <c r="Q143" s="10" t="str">
        <f t="shared" ca="1" si="18"/>
        <v/>
      </c>
      <c r="R143" s="11" t="str">
        <f t="shared" ca="1" si="19"/>
        <v/>
      </c>
      <c r="S143" s="35"/>
      <c r="T143" s="35"/>
    </row>
    <row r="144" spans="2:20">
      <c r="B144" s="7" t="str">
        <f>IF(D144="","",COUNT($D$9:D144))</f>
        <v/>
      </c>
      <c r="C144" s="35"/>
      <c r="D144" s="36"/>
      <c r="E144" s="35"/>
      <c r="F144" s="35"/>
      <c r="G144" s="38"/>
      <c r="H144" s="39"/>
      <c r="I144" s="8" t="str">
        <f>IF(H144="","",ROUNDDOWN(H144*設定!$C$4,0))</f>
        <v/>
      </c>
      <c r="J144" s="8" t="str">
        <f t="shared" si="16"/>
        <v/>
      </c>
      <c r="K144" s="36"/>
      <c r="L144" s="9" t="str">
        <f>IF(D144="","",IF(K144&lt;&gt;"",K144,EOMONTH(D144,設定!$C$5)))</f>
        <v/>
      </c>
      <c r="M144" s="36"/>
      <c r="N144" s="39"/>
      <c r="O144" s="39"/>
      <c r="P144" s="8" t="str">
        <f t="shared" si="17"/>
        <v/>
      </c>
      <c r="Q144" s="10" t="str">
        <f t="shared" ca="1" si="18"/>
        <v/>
      </c>
      <c r="R144" s="11" t="str">
        <f t="shared" ca="1" si="19"/>
        <v/>
      </c>
      <c r="S144" s="35"/>
      <c r="T144" s="35"/>
    </row>
    <row r="145" spans="2:20">
      <c r="B145" s="7" t="str">
        <f>IF(D145="","",COUNT($D$9:D145))</f>
        <v/>
      </c>
      <c r="C145" s="35"/>
      <c r="D145" s="36"/>
      <c r="E145" s="35"/>
      <c r="F145" s="35"/>
      <c r="G145" s="38"/>
      <c r="H145" s="39"/>
      <c r="I145" s="8" t="str">
        <f>IF(H145="","",ROUNDDOWN(H145*設定!$C$4,0))</f>
        <v/>
      </c>
      <c r="J145" s="8" t="str">
        <f t="shared" si="16"/>
        <v/>
      </c>
      <c r="K145" s="36"/>
      <c r="L145" s="9" t="str">
        <f>IF(D145="","",IF(K145&lt;&gt;"",K145,EOMONTH(D145,設定!$C$5)))</f>
        <v/>
      </c>
      <c r="M145" s="36"/>
      <c r="N145" s="39"/>
      <c r="O145" s="39"/>
      <c r="P145" s="8" t="str">
        <f t="shared" si="17"/>
        <v/>
      </c>
      <c r="Q145" s="10" t="str">
        <f t="shared" ca="1" si="18"/>
        <v/>
      </c>
      <c r="R145" s="11" t="str">
        <f t="shared" ca="1" si="19"/>
        <v/>
      </c>
      <c r="S145" s="35"/>
      <c r="T145" s="35"/>
    </row>
    <row r="146" spans="2:20">
      <c r="B146" s="7" t="str">
        <f>IF(D146="","",COUNT($D$9:D146))</f>
        <v/>
      </c>
      <c r="C146" s="35"/>
      <c r="D146" s="36"/>
      <c r="E146" s="35"/>
      <c r="F146" s="35"/>
      <c r="G146" s="38"/>
      <c r="H146" s="39"/>
      <c r="I146" s="8" t="str">
        <f>IF(H146="","",ROUNDDOWN(H146*設定!$C$4,0))</f>
        <v/>
      </c>
      <c r="J146" s="8" t="str">
        <f t="shared" si="16"/>
        <v/>
      </c>
      <c r="K146" s="36"/>
      <c r="L146" s="9" t="str">
        <f>IF(D146="","",IF(K146&lt;&gt;"",K146,EOMONTH(D146,設定!$C$5)))</f>
        <v/>
      </c>
      <c r="M146" s="36"/>
      <c r="N146" s="39"/>
      <c r="O146" s="39"/>
      <c r="P146" s="8" t="str">
        <f t="shared" si="17"/>
        <v/>
      </c>
      <c r="Q146" s="10" t="str">
        <f t="shared" ca="1" si="18"/>
        <v/>
      </c>
      <c r="R146" s="11" t="str">
        <f t="shared" ca="1" si="19"/>
        <v/>
      </c>
      <c r="S146" s="35"/>
      <c r="T146" s="35"/>
    </row>
    <row r="147" spans="2:20">
      <c r="B147" s="7" t="str">
        <f>IF(D147="","",COUNT($D$9:D147))</f>
        <v/>
      </c>
      <c r="C147" s="35"/>
      <c r="D147" s="36"/>
      <c r="E147" s="35"/>
      <c r="F147" s="35"/>
      <c r="G147" s="38"/>
      <c r="H147" s="39"/>
      <c r="I147" s="8" t="str">
        <f>IF(H147="","",ROUNDDOWN(H147*設定!$C$4,0))</f>
        <v/>
      </c>
      <c r="J147" s="8" t="str">
        <f t="shared" si="16"/>
        <v/>
      </c>
      <c r="K147" s="36"/>
      <c r="L147" s="9" t="str">
        <f>IF(D147="","",IF(K147&lt;&gt;"",K147,EOMONTH(D147,設定!$C$5)))</f>
        <v/>
      </c>
      <c r="M147" s="36"/>
      <c r="N147" s="39"/>
      <c r="O147" s="39"/>
      <c r="P147" s="8" t="str">
        <f t="shared" si="17"/>
        <v/>
      </c>
      <c r="Q147" s="10" t="str">
        <f t="shared" ca="1" si="18"/>
        <v/>
      </c>
      <c r="R147" s="11" t="str">
        <f t="shared" ca="1" si="19"/>
        <v/>
      </c>
      <c r="S147" s="35"/>
      <c r="T147" s="35"/>
    </row>
    <row r="148" spans="2:20">
      <c r="B148" s="7" t="str">
        <f>IF(D148="","",COUNT($D$9:D148))</f>
        <v/>
      </c>
      <c r="C148" s="35"/>
      <c r="D148" s="36"/>
      <c r="E148" s="35"/>
      <c r="F148" s="35"/>
      <c r="G148" s="38"/>
      <c r="H148" s="39"/>
      <c r="I148" s="8" t="str">
        <f>IF(H148="","",ROUNDDOWN(H148*設定!$C$4,0))</f>
        <v/>
      </c>
      <c r="J148" s="8" t="str">
        <f t="shared" si="16"/>
        <v/>
      </c>
      <c r="K148" s="36"/>
      <c r="L148" s="9" t="str">
        <f>IF(D148="","",IF(K148&lt;&gt;"",K148,EOMONTH(D148,設定!$C$5)))</f>
        <v/>
      </c>
      <c r="M148" s="36"/>
      <c r="N148" s="39"/>
      <c r="O148" s="39"/>
      <c r="P148" s="8" t="str">
        <f t="shared" si="17"/>
        <v/>
      </c>
      <c r="Q148" s="10" t="str">
        <f t="shared" ca="1" si="18"/>
        <v/>
      </c>
      <c r="R148" s="11" t="str">
        <f t="shared" ca="1" si="19"/>
        <v/>
      </c>
      <c r="S148" s="35"/>
      <c r="T148" s="35"/>
    </row>
    <row r="149" spans="2:20">
      <c r="B149" s="7" t="str">
        <f>IF(D149="","",COUNT($D$9:D149))</f>
        <v/>
      </c>
      <c r="C149" s="35"/>
      <c r="D149" s="36"/>
      <c r="E149" s="35"/>
      <c r="F149" s="35"/>
      <c r="G149" s="38"/>
      <c r="H149" s="39"/>
      <c r="I149" s="8" t="str">
        <f>IF(H149="","",ROUNDDOWN(H149*設定!$C$4,0))</f>
        <v/>
      </c>
      <c r="J149" s="8" t="str">
        <f t="shared" si="16"/>
        <v/>
      </c>
      <c r="K149" s="36"/>
      <c r="L149" s="9" t="str">
        <f>IF(D149="","",IF(K149&lt;&gt;"",K149,EOMONTH(D149,設定!$C$5)))</f>
        <v/>
      </c>
      <c r="M149" s="36"/>
      <c r="N149" s="39"/>
      <c r="O149" s="39"/>
      <c r="P149" s="8" t="str">
        <f t="shared" si="17"/>
        <v/>
      </c>
      <c r="Q149" s="10" t="str">
        <f t="shared" ca="1" si="18"/>
        <v/>
      </c>
      <c r="R149" s="11" t="str">
        <f t="shared" ca="1" si="19"/>
        <v/>
      </c>
      <c r="S149" s="35"/>
      <c r="T149" s="35"/>
    </row>
    <row r="150" spans="2:20">
      <c r="B150" s="7" t="str">
        <f>IF(D150="","",COUNT($D$9:D150))</f>
        <v/>
      </c>
      <c r="C150" s="35"/>
      <c r="D150" s="36"/>
      <c r="E150" s="35"/>
      <c r="F150" s="35"/>
      <c r="G150" s="38"/>
      <c r="H150" s="39"/>
      <c r="I150" s="8" t="str">
        <f>IF(H150="","",ROUNDDOWN(H150*設定!$C$4,0))</f>
        <v/>
      </c>
      <c r="J150" s="8" t="str">
        <f t="shared" si="16"/>
        <v/>
      </c>
      <c r="K150" s="36"/>
      <c r="L150" s="9" t="str">
        <f>IF(D150="","",IF(K150&lt;&gt;"",K150,EOMONTH(D150,設定!$C$5)))</f>
        <v/>
      </c>
      <c r="M150" s="36"/>
      <c r="N150" s="39"/>
      <c r="O150" s="39"/>
      <c r="P150" s="8" t="str">
        <f t="shared" si="17"/>
        <v/>
      </c>
      <c r="Q150" s="10" t="str">
        <f t="shared" ca="1" si="18"/>
        <v/>
      </c>
      <c r="R150" s="11" t="str">
        <f t="shared" ca="1" si="19"/>
        <v/>
      </c>
      <c r="S150" s="35"/>
      <c r="T150" s="35"/>
    </row>
    <row r="151" spans="2:20">
      <c r="B151" s="7" t="str">
        <f>IF(D151="","",COUNT($D$9:D151))</f>
        <v/>
      </c>
      <c r="C151" s="35"/>
      <c r="D151" s="36"/>
      <c r="E151" s="35"/>
      <c r="F151" s="35"/>
      <c r="G151" s="38"/>
      <c r="H151" s="39"/>
      <c r="I151" s="8" t="str">
        <f>IF(H151="","",ROUNDDOWN(H151*設定!$C$4,0))</f>
        <v/>
      </c>
      <c r="J151" s="8" t="str">
        <f t="shared" si="16"/>
        <v/>
      </c>
      <c r="K151" s="36"/>
      <c r="L151" s="9" t="str">
        <f>IF(D151="","",IF(K151&lt;&gt;"",K151,EOMONTH(D151,設定!$C$5)))</f>
        <v/>
      </c>
      <c r="M151" s="36"/>
      <c r="N151" s="39"/>
      <c r="O151" s="39"/>
      <c r="P151" s="8" t="str">
        <f t="shared" si="17"/>
        <v/>
      </c>
      <c r="Q151" s="10" t="str">
        <f t="shared" ca="1" si="18"/>
        <v/>
      </c>
      <c r="R151" s="11" t="str">
        <f t="shared" ca="1" si="19"/>
        <v/>
      </c>
      <c r="S151" s="35"/>
      <c r="T151" s="35"/>
    </row>
    <row r="152" spans="2:20">
      <c r="B152" s="7" t="str">
        <f>IF(D152="","",COUNT($D$9:D152))</f>
        <v/>
      </c>
      <c r="C152" s="35"/>
      <c r="D152" s="36"/>
      <c r="E152" s="35"/>
      <c r="F152" s="35"/>
      <c r="G152" s="38"/>
      <c r="H152" s="39"/>
      <c r="I152" s="8" t="str">
        <f>IF(H152="","",ROUNDDOWN(H152*設定!$C$4,0))</f>
        <v/>
      </c>
      <c r="J152" s="8" t="str">
        <f t="shared" si="16"/>
        <v/>
      </c>
      <c r="K152" s="36"/>
      <c r="L152" s="9" t="str">
        <f>IF(D152="","",IF(K152&lt;&gt;"",K152,EOMONTH(D152,設定!$C$5)))</f>
        <v/>
      </c>
      <c r="M152" s="36"/>
      <c r="N152" s="39"/>
      <c r="O152" s="39"/>
      <c r="P152" s="8" t="str">
        <f t="shared" si="17"/>
        <v/>
      </c>
      <c r="Q152" s="10" t="str">
        <f t="shared" ca="1" si="18"/>
        <v/>
      </c>
      <c r="R152" s="11" t="str">
        <f t="shared" ca="1" si="19"/>
        <v/>
      </c>
      <c r="S152" s="35"/>
      <c r="T152" s="35"/>
    </row>
    <row r="153" spans="2:20">
      <c r="B153" s="7" t="str">
        <f>IF(D153="","",COUNT($D$9:D153))</f>
        <v/>
      </c>
      <c r="C153" s="35"/>
      <c r="D153" s="36"/>
      <c r="E153" s="35"/>
      <c r="F153" s="35"/>
      <c r="G153" s="38"/>
      <c r="H153" s="39"/>
      <c r="I153" s="8" t="str">
        <f>IF(H153="","",ROUNDDOWN(H153*設定!$C$4,0))</f>
        <v/>
      </c>
      <c r="J153" s="8" t="str">
        <f t="shared" si="16"/>
        <v/>
      </c>
      <c r="K153" s="36"/>
      <c r="L153" s="9" t="str">
        <f>IF(D153="","",IF(K153&lt;&gt;"",K153,EOMONTH(D153,設定!$C$5)))</f>
        <v/>
      </c>
      <c r="M153" s="36"/>
      <c r="N153" s="39"/>
      <c r="O153" s="39"/>
      <c r="P153" s="8" t="str">
        <f t="shared" si="17"/>
        <v/>
      </c>
      <c r="Q153" s="10" t="str">
        <f t="shared" ca="1" si="18"/>
        <v/>
      </c>
      <c r="R153" s="11" t="str">
        <f t="shared" ca="1" si="19"/>
        <v/>
      </c>
      <c r="S153" s="35"/>
      <c r="T153" s="35"/>
    </row>
    <row r="154" spans="2:20">
      <c r="B154" s="7" t="str">
        <f>IF(D154="","",COUNT($D$9:D154))</f>
        <v/>
      </c>
      <c r="C154" s="35"/>
      <c r="D154" s="36"/>
      <c r="E154" s="35"/>
      <c r="F154" s="35"/>
      <c r="G154" s="38"/>
      <c r="H154" s="39"/>
      <c r="I154" s="8" t="str">
        <f>IF(H154="","",ROUNDDOWN(H154*設定!$C$4,0))</f>
        <v/>
      </c>
      <c r="J154" s="8" t="str">
        <f t="shared" si="16"/>
        <v/>
      </c>
      <c r="K154" s="36"/>
      <c r="L154" s="9" t="str">
        <f>IF(D154="","",IF(K154&lt;&gt;"",K154,EOMONTH(D154,設定!$C$5)))</f>
        <v/>
      </c>
      <c r="M154" s="36"/>
      <c r="N154" s="39"/>
      <c r="O154" s="39"/>
      <c r="P154" s="8" t="str">
        <f t="shared" si="17"/>
        <v/>
      </c>
      <c r="Q154" s="10" t="str">
        <f t="shared" ca="1" si="18"/>
        <v/>
      </c>
      <c r="R154" s="11" t="str">
        <f t="shared" ca="1" si="19"/>
        <v/>
      </c>
      <c r="S154" s="35"/>
      <c r="T154" s="35"/>
    </row>
    <row r="155" spans="2:20">
      <c r="B155" s="7" t="str">
        <f>IF(D155="","",COUNT($D$9:D155))</f>
        <v/>
      </c>
      <c r="C155" s="35"/>
      <c r="D155" s="36"/>
      <c r="E155" s="35"/>
      <c r="F155" s="35"/>
      <c r="G155" s="38"/>
      <c r="H155" s="39"/>
      <c r="I155" s="8" t="str">
        <f>IF(H155="","",ROUNDDOWN(H155*設定!$C$4,0))</f>
        <v/>
      </c>
      <c r="J155" s="8" t="str">
        <f t="shared" si="16"/>
        <v/>
      </c>
      <c r="K155" s="36"/>
      <c r="L155" s="9" t="str">
        <f>IF(D155="","",IF(K155&lt;&gt;"",K155,EOMONTH(D155,設定!$C$5)))</f>
        <v/>
      </c>
      <c r="M155" s="36"/>
      <c r="N155" s="39"/>
      <c r="O155" s="39"/>
      <c r="P155" s="8" t="str">
        <f t="shared" si="17"/>
        <v/>
      </c>
      <c r="Q155" s="10" t="str">
        <f t="shared" ca="1" si="18"/>
        <v/>
      </c>
      <c r="R155" s="11" t="str">
        <f t="shared" ca="1" si="19"/>
        <v/>
      </c>
      <c r="S155" s="35"/>
      <c r="T155" s="35"/>
    </row>
    <row r="156" spans="2:20">
      <c r="B156" s="7" t="str">
        <f>IF(D156="","",COUNT($D$9:D156))</f>
        <v/>
      </c>
      <c r="C156" s="35"/>
      <c r="D156" s="36"/>
      <c r="E156" s="35"/>
      <c r="F156" s="35"/>
      <c r="G156" s="38"/>
      <c r="H156" s="39"/>
      <c r="I156" s="8" t="str">
        <f>IF(H156="","",ROUNDDOWN(H156*設定!$C$4,0))</f>
        <v/>
      </c>
      <c r="J156" s="8" t="str">
        <f t="shared" si="16"/>
        <v/>
      </c>
      <c r="K156" s="36"/>
      <c r="L156" s="9" t="str">
        <f>IF(D156="","",IF(K156&lt;&gt;"",K156,EOMONTH(D156,設定!$C$5)))</f>
        <v/>
      </c>
      <c r="M156" s="36"/>
      <c r="N156" s="39"/>
      <c r="O156" s="39"/>
      <c r="P156" s="8" t="str">
        <f t="shared" si="17"/>
        <v/>
      </c>
      <c r="Q156" s="10" t="str">
        <f t="shared" ca="1" si="18"/>
        <v/>
      </c>
      <c r="R156" s="11" t="str">
        <f t="shared" ca="1" si="19"/>
        <v/>
      </c>
      <c r="S156" s="35"/>
      <c r="T156" s="35"/>
    </row>
    <row r="157" spans="2:20">
      <c r="B157" s="7" t="str">
        <f>IF(D157="","",COUNT($D$9:D157))</f>
        <v/>
      </c>
      <c r="C157" s="35"/>
      <c r="D157" s="36"/>
      <c r="E157" s="35"/>
      <c r="F157" s="35"/>
      <c r="G157" s="38"/>
      <c r="H157" s="39"/>
      <c r="I157" s="8" t="str">
        <f>IF(H157="","",ROUNDDOWN(H157*設定!$C$4,0))</f>
        <v/>
      </c>
      <c r="J157" s="8" t="str">
        <f t="shared" si="16"/>
        <v/>
      </c>
      <c r="K157" s="36"/>
      <c r="L157" s="9" t="str">
        <f>IF(D157="","",IF(K157&lt;&gt;"",K157,EOMONTH(D157,設定!$C$5)))</f>
        <v/>
      </c>
      <c r="M157" s="36"/>
      <c r="N157" s="39"/>
      <c r="O157" s="39"/>
      <c r="P157" s="8" t="str">
        <f t="shared" si="17"/>
        <v/>
      </c>
      <c r="Q157" s="10" t="str">
        <f t="shared" ca="1" si="18"/>
        <v/>
      </c>
      <c r="R157" s="11" t="str">
        <f t="shared" ca="1" si="19"/>
        <v/>
      </c>
      <c r="S157" s="35"/>
      <c r="T157" s="35"/>
    </row>
    <row r="158" spans="2:20">
      <c r="B158" s="7" t="str">
        <f>IF(D158="","",COUNT($D$9:D158))</f>
        <v/>
      </c>
      <c r="C158" s="35"/>
      <c r="D158" s="36"/>
      <c r="E158" s="35"/>
      <c r="F158" s="35"/>
      <c r="G158" s="38"/>
      <c r="H158" s="39"/>
      <c r="I158" s="8" t="str">
        <f>IF(H158="","",ROUNDDOWN(H158*設定!$C$4,0))</f>
        <v/>
      </c>
      <c r="J158" s="8" t="str">
        <f t="shared" si="16"/>
        <v/>
      </c>
      <c r="K158" s="36"/>
      <c r="L158" s="9" t="str">
        <f>IF(D158="","",IF(K158&lt;&gt;"",K158,EOMONTH(D158,設定!$C$5)))</f>
        <v/>
      </c>
      <c r="M158" s="36"/>
      <c r="N158" s="39"/>
      <c r="O158" s="39"/>
      <c r="P158" s="8" t="str">
        <f t="shared" si="17"/>
        <v/>
      </c>
      <c r="Q158" s="10" t="str">
        <f t="shared" ca="1" si="18"/>
        <v/>
      </c>
      <c r="R158" s="11" t="str">
        <f t="shared" ca="1" si="19"/>
        <v/>
      </c>
      <c r="S158" s="35"/>
      <c r="T158" s="35"/>
    </row>
    <row r="159" spans="2:20">
      <c r="B159" s="7" t="str">
        <f>IF(D159="","",COUNT($D$9:D159))</f>
        <v/>
      </c>
      <c r="C159" s="35"/>
      <c r="D159" s="36"/>
      <c r="E159" s="35"/>
      <c r="F159" s="35"/>
      <c r="G159" s="38"/>
      <c r="H159" s="39"/>
      <c r="I159" s="8" t="str">
        <f>IF(H159="","",ROUNDDOWN(H159*設定!$C$4,0))</f>
        <v/>
      </c>
      <c r="J159" s="8" t="str">
        <f t="shared" si="16"/>
        <v/>
      </c>
      <c r="K159" s="36"/>
      <c r="L159" s="9" t="str">
        <f>IF(D159="","",IF(K159&lt;&gt;"",K159,EOMONTH(D159,設定!$C$5)))</f>
        <v/>
      </c>
      <c r="M159" s="36"/>
      <c r="N159" s="39"/>
      <c r="O159" s="39"/>
      <c r="P159" s="8" t="str">
        <f t="shared" si="17"/>
        <v/>
      </c>
      <c r="Q159" s="10" t="str">
        <f t="shared" ca="1" si="18"/>
        <v/>
      </c>
      <c r="R159" s="11" t="str">
        <f t="shared" ca="1" si="19"/>
        <v/>
      </c>
      <c r="S159" s="35"/>
      <c r="T159" s="35"/>
    </row>
    <row r="160" spans="2:20">
      <c r="B160" s="7" t="str">
        <f>IF(D160="","",COUNT($D$9:D160))</f>
        <v/>
      </c>
      <c r="C160" s="35"/>
      <c r="D160" s="36"/>
      <c r="E160" s="35"/>
      <c r="F160" s="35"/>
      <c r="G160" s="38"/>
      <c r="H160" s="39"/>
      <c r="I160" s="8" t="str">
        <f>IF(H160="","",ROUNDDOWN(H160*設定!$C$4,0))</f>
        <v/>
      </c>
      <c r="J160" s="8" t="str">
        <f t="shared" si="16"/>
        <v/>
      </c>
      <c r="K160" s="36"/>
      <c r="L160" s="9" t="str">
        <f>IF(D160="","",IF(K160&lt;&gt;"",K160,EOMONTH(D160,設定!$C$5)))</f>
        <v/>
      </c>
      <c r="M160" s="36"/>
      <c r="N160" s="39"/>
      <c r="O160" s="39"/>
      <c r="P160" s="8" t="str">
        <f t="shared" si="17"/>
        <v/>
      </c>
      <c r="Q160" s="10" t="str">
        <f t="shared" ca="1" si="18"/>
        <v/>
      </c>
      <c r="R160" s="11" t="str">
        <f t="shared" ca="1" si="19"/>
        <v/>
      </c>
      <c r="S160" s="35"/>
      <c r="T160" s="35"/>
    </row>
    <row r="161" spans="2:20">
      <c r="B161" s="7" t="str">
        <f>IF(D161="","",COUNT($D$9:D161))</f>
        <v/>
      </c>
      <c r="C161" s="35"/>
      <c r="D161" s="36"/>
      <c r="E161" s="35"/>
      <c r="F161" s="35"/>
      <c r="G161" s="38"/>
      <c r="H161" s="39"/>
      <c r="I161" s="8" t="str">
        <f>IF(H161="","",ROUNDDOWN(H161*設定!$C$4,0))</f>
        <v/>
      </c>
      <c r="J161" s="8" t="str">
        <f t="shared" si="16"/>
        <v/>
      </c>
      <c r="K161" s="36"/>
      <c r="L161" s="9" t="str">
        <f>IF(D161="","",IF(K161&lt;&gt;"",K161,EOMONTH(D161,設定!$C$5)))</f>
        <v/>
      </c>
      <c r="M161" s="36"/>
      <c r="N161" s="39"/>
      <c r="O161" s="39"/>
      <c r="P161" s="8" t="str">
        <f t="shared" si="17"/>
        <v/>
      </c>
      <c r="Q161" s="10" t="str">
        <f t="shared" ca="1" si="18"/>
        <v/>
      </c>
      <c r="R161" s="11" t="str">
        <f t="shared" ca="1" si="19"/>
        <v/>
      </c>
      <c r="S161" s="35"/>
      <c r="T161" s="35"/>
    </row>
    <row r="162" spans="2:20">
      <c r="B162" s="7" t="str">
        <f>IF(D162="","",COUNT($D$9:D162))</f>
        <v/>
      </c>
      <c r="C162" s="35"/>
      <c r="D162" s="36"/>
      <c r="E162" s="35"/>
      <c r="F162" s="35"/>
      <c r="G162" s="38"/>
      <c r="H162" s="39"/>
      <c r="I162" s="8" t="str">
        <f>IF(H162="","",ROUNDDOWN(H162*設定!$C$4,0))</f>
        <v/>
      </c>
      <c r="J162" s="8" t="str">
        <f t="shared" si="16"/>
        <v/>
      </c>
      <c r="K162" s="36"/>
      <c r="L162" s="9" t="str">
        <f>IF(D162="","",IF(K162&lt;&gt;"",K162,EOMONTH(D162,設定!$C$5)))</f>
        <v/>
      </c>
      <c r="M162" s="36"/>
      <c r="N162" s="39"/>
      <c r="O162" s="39"/>
      <c r="P162" s="8" t="str">
        <f t="shared" si="17"/>
        <v/>
      </c>
      <c r="Q162" s="10" t="str">
        <f t="shared" ca="1" si="18"/>
        <v/>
      </c>
      <c r="R162" s="11" t="str">
        <f t="shared" ca="1" si="19"/>
        <v/>
      </c>
      <c r="S162" s="35"/>
      <c r="T162" s="35"/>
    </row>
    <row r="163" spans="2:20">
      <c r="B163" s="7" t="str">
        <f>IF(D163="","",COUNT($D$9:D163))</f>
        <v/>
      </c>
      <c r="C163" s="35"/>
      <c r="D163" s="36"/>
      <c r="E163" s="35"/>
      <c r="F163" s="35"/>
      <c r="G163" s="38"/>
      <c r="H163" s="39"/>
      <c r="I163" s="8" t="str">
        <f>IF(H163="","",ROUNDDOWN(H163*設定!$C$4,0))</f>
        <v/>
      </c>
      <c r="J163" s="8" t="str">
        <f t="shared" si="16"/>
        <v/>
      </c>
      <c r="K163" s="36"/>
      <c r="L163" s="9" t="str">
        <f>IF(D163="","",IF(K163&lt;&gt;"",K163,EOMONTH(D163,設定!$C$5)))</f>
        <v/>
      </c>
      <c r="M163" s="36"/>
      <c r="N163" s="39"/>
      <c r="O163" s="39"/>
      <c r="P163" s="8" t="str">
        <f t="shared" si="17"/>
        <v/>
      </c>
      <c r="Q163" s="10" t="str">
        <f t="shared" ca="1" si="18"/>
        <v/>
      </c>
      <c r="R163" s="11" t="str">
        <f t="shared" ca="1" si="19"/>
        <v/>
      </c>
      <c r="S163" s="35"/>
      <c r="T163" s="35"/>
    </row>
    <row r="164" spans="2:20">
      <c r="B164" s="7" t="str">
        <f>IF(D164="","",COUNT($D$9:D164))</f>
        <v/>
      </c>
      <c r="C164" s="35"/>
      <c r="D164" s="36"/>
      <c r="E164" s="35"/>
      <c r="F164" s="35"/>
      <c r="G164" s="38"/>
      <c r="H164" s="39"/>
      <c r="I164" s="8" t="str">
        <f>IF(H164="","",ROUNDDOWN(H164*設定!$C$4,0))</f>
        <v/>
      </c>
      <c r="J164" s="8" t="str">
        <f t="shared" si="16"/>
        <v/>
      </c>
      <c r="K164" s="36"/>
      <c r="L164" s="9" t="str">
        <f>IF(D164="","",IF(K164&lt;&gt;"",K164,EOMONTH(D164,設定!$C$5)))</f>
        <v/>
      </c>
      <c r="M164" s="36"/>
      <c r="N164" s="39"/>
      <c r="O164" s="39"/>
      <c r="P164" s="8" t="str">
        <f t="shared" si="17"/>
        <v/>
      </c>
      <c r="Q164" s="10" t="str">
        <f t="shared" ca="1" si="18"/>
        <v/>
      </c>
      <c r="R164" s="11" t="str">
        <f t="shared" ca="1" si="19"/>
        <v/>
      </c>
      <c r="S164" s="35"/>
      <c r="T164" s="35"/>
    </row>
    <row r="165" spans="2:20">
      <c r="B165" s="7" t="str">
        <f>IF(D165="","",COUNT($D$9:D165))</f>
        <v/>
      </c>
      <c r="C165" s="35"/>
      <c r="D165" s="36"/>
      <c r="E165" s="35"/>
      <c r="F165" s="35"/>
      <c r="G165" s="38"/>
      <c r="H165" s="39"/>
      <c r="I165" s="8" t="str">
        <f>IF(H165="","",ROUNDDOWN(H165*設定!$C$4,0))</f>
        <v/>
      </c>
      <c r="J165" s="8" t="str">
        <f t="shared" si="16"/>
        <v/>
      </c>
      <c r="K165" s="36"/>
      <c r="L165" s="9" t="str">
        <f>IF(D165="","",IF(K165&lt;&gt;"",K165,EOMONTH(D165,設定!$C$5)))</f>
        <v/>
      </c>
      <c r="M165" s="36"/>
      <c r="N165" s="39"/>
      <c r="O165" s="39"/>
      <c r="P165" s="8" t="str">
        <f t="shared" si="17"/>
        <v/>
      </c>
      <c r="Q165" s="10" t="str">
        <f t="shared" ca="1" si="18"/>
        <v/>
      </c>
      <c r="R165" s="11" t="str">
        <f t="shared" ca="1" si="19"/>
        <v/>
      </c>
      <c r="S165" s="35"/>
      <c r="T165" s="35"/>
    </row>
    <row r="166" spans="2:20">
      <c r="B166" s="7" t="str">
        <f>IF(D166="","",COUNT($D$9:D166))</f>
        <v/>
      </c>
      <c r="C166" s="35"/>
      <c r="D166" s="36"/>
      <c r="E166" s="35"/>
      <c r="F166" s="35"/>
      <c r="G166" s="38"/>
      <c r="H166" s="39"/>
      <c r="I166" s="8" t="str">
        <f>IF(H166="","",ROUNDDOWN(H166*設定!$C$4,0))</f>
        <v/>
      </c>
      <c r="J166" s="8" t="str">
        <f t="shared" si="16"/>
        <v/>
      </c>
      <c r="K166" s="36"/>
      <c r="L166" s="9" t="str">
        <f>IF(D166="","",IF(K166&lt;&gt;"",K166,EOMONTH(D166,設定!$C$5)))</f>
        <v/>
      </c>
      <c r="M166" s="36"/>
      <c r="N166" s="39"/>
      <c r="O166" s="39"/>
      <c r="P166" s="8" t="str">
        <f t="shared" si="17"/>
        <v/>
      </c>
      <c r="Q166" s="10" t="str">
        <f t="shared" ca="1" si="18"/>
        <v/>
      </c>
      <c r="R166" s="11" t="str">
        <f t="shared" ca="1" si="19"/>
        <v/>
      </c>
      <c r="S166" s="35"/>
      <c r="T166" s="35"/>
    </row>
    <row r="167" spans="2:20">
      <c r="B167" s="7" t="str">
        <f>IF(D167="","",COUNT($D$9:D167))</f>
        <v/>
      </c>
      <c r="C167" s="35"/>
      <c r="D167" s="36"/>
      <c r="E167" s="35"/>
      <c r="F167" s="35"/>
      <c r="G167" s="38"/>
      <c r="H167" s="39"/>
      <c r="I167" s="8" t="str">
        <f>IF(H167="","",ROUNDDOWN(H167*設定!$C$4,0))</f>
        <v/>
      </c>
      <c r="J167" s="8" t="str">
        <f t="shared" si="16"/>
        <v/>
      </c>
      <c r="K167" s="36"/>
      <c r="L167" s="9" t="str">
        <f>IF(D167="","",IF(K167&lt;&gt;"",K167,EOMONTH(D167,設定!$C$5)))</f>
        <v/>
      </c>
      <c r="M167" s="36"/>
      <c r="N167" s="39"/>
      <c r="O167" s="39"/>
      <c r="P167" s="8" t="str">
        <f t="shared" si="17"/>
        <v/>
      </c>
      <c r="Q167" s="10" t="str">
        <f t="shared" ca="1" si="18"/>
        <v/>
      </c>
      <c r="R167" s="11" t="str">
        <f t="shared" ca="1" si="19"/>
        <v/>
      </c>
      <c r="S167" s="35"/>
      <c r="T167" s="35"/>
    </row>
    <row r="168" spans="2:20">
      <c r="B168" s="7" t="str">
        <f>IF(D168="","",COUNT($D$9:D168))</f>
        <v/>
      </c>
      <c r="C168" s="35"/>
      <c r="D168" s="36"/>
      <c r="E168" s="35"/>
      <c r="F168" s="35"/>
      <c r="G168" s="38"/>
      <c r="H168" s="39"/>
      <c r="I168" s="8" t="str">
        <f>IF(H168="","",ROUNDDOWN(H168*設定!$C$4,0))</f>
        <v/>
      </c>
      <c r="J168" s="8" t="str">
        <f t="shared" si="16"/>
        <v/>
      </c>
      <c r="K168" s="36"/>
      <c r="L168" s="9" t="str">
        <f>IF(D168="","",IF(K168&lt;&gt;"",K168,EOMONTH(D168,設定!$C$5)))</f>
        <v/>
      </c>
      <c r="M168" s="36"/>
      <c r="N168" s="39"/>
      <c r="O168" s="39"/>
      <c r="P168" s="8" t="str">
        <f t="shared" si="17"/>
        <v/>
      </c>
      <c r="Q168" s="10" t="str">
        <f t="shared" ca="1" si="18"/>
        <v/>
      </c>
      <c r="R168" s="11" t="str">
        <f t="shared" ca="1" si="19"/>
        <v/>
      </c>
      <c r="S168" s="35"/>
      <c r="T168" s="35"/>
    </row>
    <row r="169" spans="2:20">
      <c r="B169" s="7" t="str">
        <f>IF(D169="","",COUNT($D$9:D169))</f>
        <v/>
      </c>
      <c r="C169" s="35"/>
      <c r="D169" s="36"/>
      <c r="E169" s="35"/>
      <c r="F169" s="35"/>
      <c r="G169" s="38"/>
      <c r="H169" s="39"/>
      <c r="I169" s="8" t="str">
        <f>IF(H169="","",ROUNDDOWN(H169*設定!$C$4,0))</f>
        <v/>
      </c>
      <c r="J169" s="8" t="str">
        <f t="shared" ref="J169:J200" si="20">IF(H169="","",H169+I169)</f>
        <v/>
      </c>
      <c r="K169" s="36"/>
      <c r="L169" s="9" t="str">
        <f>IF(D169="","",IF(K169&lt;&gt;"",K169,EOMONTH(D169,設定!$C$5)))</f>
        <v/>
      </c>
      <c r="M169" s="36"/>
      <c r="N169" s="39"/>
      <c r="O169" s="39"/>
      <c r="P169" s="8" t="str">
        <f t="shared" ref="P169:P200" si="21">IF(J169="","",J169-N169-O169)</f>
        <v/>
      </c>
      <c r="Q169" s="10" t="str">
        <f t="shared" ref="Q169:Q200" ca="1" si="22">IF(OR(D169="",H169=""),"",IF(P169&lt;=0,"入金済",IF(TODAY()&gt;L169,"期日超過",IF(N169&gt;0,"一部入金","未入金"))))</f>
        <v/>
      </c>
      <c r="R169" s="11" t="str">
        <f t="shared" ref="R169:R200" ca="1" si="23">IF(OR(Q169="",Q169="入金済"),"",L169-TODAY())</f>
        <v/>
      </c>
      <c r="S169" s="35"/>
      <c r="T169" s="35"/>
    </row>
    <row r="170" spans="2:20">
      <c r="B170" s="7" t="str">
        <f>IF(D170="","",COUNT($D$9:D170))</f>
        <v/>
      </c>
      <c r="C170" s="35"/>
      <c r="D170" s="36"/>
      <c r="E170" s="35"/>
      <c r="F170" s="35"/>
      <c r="G170" s="38"/>
      <c r="H170" s="39"/>
      <c r="I170" s="8" t="str">
        <f>IF(H170="","",ROUNDDOWN(H170*設定!$C$4,0))</f>
        <v/>
      </c>
      <c r="J170" s="8" t="str">
        <f t="shared" si="20"/>
        <v/>
      </c>
      <c r="K170" s="36"/>
      <c r="L170" s="9" t="str">
        <f>IF(D170="","",IF(K170&lt;&gt;"",K170,EOMONTH(D170,設定!$C$5)))</f>
        <v/>
      </c>
      <c r="M170" s="36"/>
      <c r="N170" s="39"/>
      <c r="O170" s="39"/>
      <c r="P170" s="8" t="str">
        <f t="shared" si="21"/>
        <v/>
      </c>
      <c r="Q170" s="10" t="str">
        <f t="shared" ca="1" si="22"/>
        <v/>
      </c>
      <c r="R170" s="11" t="str">
        <f t="shared" ca="1" si="23"/>
        <v/>
      </c>
      <c r="S170" s="35"/>
      <c r="T170" s="35"/>
    </row>
    <row r="171" spans="2:20">
      <c r="B171" s="7" t="str">
        <f>IF(D171="","",COUNT($D$9:D171))</f>
        <v/>
      </c>
      <c r="C171" s="35"/>
      <c r="D171" s="36"/>
      <c r="E171" s="35"/>
      <c r="F171" s="35"/>
      <c r="G171" s="38"/>
      <c r="H171" s="39"/>
      <c r="I171" s="8" t="str">
        <f>IF(H171="","",ROUNDDOWN(H171*設定!$C$4,0))</f>
        <v/>
      </c>
      <c r="J171" s="8" t="str">
        <f t="shared" si="20"/>
        <v/>
      </c>
      <c r="K171" s="36"/>
      <c r="L171" s="9" t="str">
        <f>IF(D171="","",IF(K171&lt;&gt;"",K171,EOMONTH(D171,設定!$C$5)))</f>
        <v/>
      </c>
      <c r="M171" s="36"/>
      <c r="N171" s="39"/>
      <c r="O171" s="39"/>
      <c r="P171" s="8" t="str">
        <f t="shared" si="21"/>
        <v/>
      </c>
      <c r="Q171" s="10" t="str">
        <f t="shared" ca="1" si="22"/>
        <v/>
      </c>
      <c r="R171" s="11" t="str">
        <f t="shared" ca="1" si="23"/>
        <v/>
      </c>
      <c r="S171" s="35"/>
      <c r="T171" s="35"/>
    </row>
    <row r="172" spans="2:20">
      <c r="B172" s="7" t="str">
        <f>IF(D172="","",COUNT($D$9:D172))</f>
        <v/>
      </c>
      <c r="C172" s="35"/>
      <c r="D172" s="36"/>
      <c r="E172" s="35"/>
      <c r="F172" s="35"/>
      <c r="G172" s="38"/>
      <c r="H172" s="39"/>
      <c r="I172" s="8" t="str">
        <f>IF(H172="","",ROUNDDOWN(H172*設定!$C$4,0))</f>
        <v/>
      </c>
      <c r="J172" s="8" t="str">
        <f t="shared" si="20"/>
        <v/>
      </c>
      <c r="K172" s="36"/>
      <c r="L172" s="9" t="str">
        <f>IF(D172="","",IF(K172&lt;&gt;"",K172,EOMONTH(D172,設定!$C$5)))</f>
        <v/>
      </c>
      <c r="M172" s="36"/>
      <c r="N172" s="39"/>
      <c r="O172" s="39"/>
      <c r="P172" s="8" t="str">
        <f t="shared" si="21"/>
        <v/>
      </c>
      <c r="Q172" s="10" t="str">
        <f t="shared" ca="1" si="22"/>
        <v/>
      </c>
      <c r="R172" s="11" t="str">
        <f t="shared" ca="1" si="23"/>
        <v/>
      </c>
      <c r="S172" s="35"/>
      <c r="T172" s="35"/>
    </row>
    <row r="173" spans="2:20">
      <c r="B173" s="7" t="str">
        <f>IF(D173="","",COUNT($D$9:D173))</f>
        <v/>
      </c>
      <c r="C173" s="35"/>
      <c r="D173" s="36"/>
      <c r="E173" s="35"/>
      <c r="F173" s="35"/>
      <c r="G173" s="38"/>
      <c r="H173" s="39"/>
      <c r="I173" s="8" t="str">
        <f>IF(H173="","",ROUNDDOWN(H173*設定!$C$4,0))</f>
        <v/>
      </c>
      <c r="J173" s="8" t="str">
        <f t="shared" si="20"/>
        <v/>
      </c>
      <c r="K173" s="36"/>
      <c r="L173" s="9" t="str">
        <f>IF(D173="","",IF(K173&lt;&gt;"",K173,EOMONTH(D173,設定!$C$5)))</f>
        <v/>
      </c>
      <c r="M173" s="36"/>
      <c r="N173" s="39"/>
      <c r="O173" s="39"/>
      <c r="P173" s="8" t="str">
        <f t="shared" si="21"/>
        <v/>
      </c>
      <c r="Q173" s="10" t="str">
        <f t="shared" ca="1" si="22"/>
        <v/>
      </c>
      <c r="R173" s="11" t="str">
        <f t="shared" ca="1" si="23"/>
        <v/>
      </c>
      <c r="S173" s="35"/>
      <c r="T173" s="35"/>
    </row>
    <row r="174" spans="2:20">
      <c r="B174" s="7" t="str">
        <f>IF(D174="","",COUNT($D$9:D174))</f>
        <v/>
      </c>
      <c r="C174" s="35"/>
      <c r="D174" s="36"/>
      <c r="E174" s="35"/>
      <c r="F174" s="35"/>
      <c r="G174" s="38"/>
      <c r="H174" s="39"/>
      <c r="I174" s="8" t="str">
        <f>IF(H174="","",ROUNDDOWN(H174*設定!$C$4,0))</f>
        <v/>
      </c>
      <c r="J174" s="8" t="str">
        <f t="shared" si="20"/>
        <v/>
      </c>
      <c r="K174" s="36"/>
      <c r="L174" s="9" t="str">
        <f>IF(D174="","",IF(K174&lt;&gt;"",K174,EOMONTH(D174,設定!$C$5)))</f>
        <v/>
      </c>
      <c r="M174" s="36"/>
      <c r="N174" s="39"/>
      <c r="O174" s="39"/>
      <c r="P174" s="8" t="str">
        <f t="shared" si="21"/>
        <v/>
      </c>
      <c r="Q174" s="10" t="str">
        <f t="shared" ca="1" si="22"/>
        <v/>
      </c>
      <c r="R174" s="11" t="str">
        <f t="shared" ca="1" si="23"/>
        <v/>
      </c>
      <c r="S174" s="35"/>
      <c r="T174" s="35"/>
    </row>
    <row r="175" spans="2:20">
      <c r="B175" s="7" t="str">
        <f>IF(D175="","",COUNT($D$9:D175))</f>
        <v/>
      </c>
      <c r="C175" s="35"/>
      <c r="D175" s="36"/>
      <c r="E175" s="35"/>
      <c r="F175" s="35"/>
      <c r="G175" s="38"/>
      <c r="H175" s="39"/>
      <c r="I175" s="8" t="str">
        <f>IF(H175="","",ROUNDDOWN(H175*設定!$C$4,0))</f>
        <v/>
      </c>
      <c r="J175" s="8" t="str">
        <f t="shared" si="20"/>
        <v/>
      </c>
      <c r="K175" s="36"/>
      <c r="L175" s="9" t="str">
        <f>IF(D175="","",IF(K175&lt;&gt;"",K175,EOMONTH(D175,設定!$C$5)))</f>
        <v/>
      </c>
      <c r="M175" s="36"/>
      <c r="N175" s="39"/>
      <c r="O175" s="39"/>
      <c r="P175" s="8" t="str">
        <f t="shared" si="21"/>
        <v/>
      </c>
      <c r="Q175" s="10" t="str">
        <f t="shared" ca="1" si="22"/>
        <v/>
      </c>
      <c r="R175" s="11" t="str">
        <f t="shared" ca="1" si="23"/>
        <v/>
      </c>
      <c r="S175" s="35"/>
      <c r="T175" s="35"/>
    </row>
    <row r="176" spans="2:20">
      <c r="B176" s="7" t="str">
        <f>IF(D176="","",COUNT($D$9:D176))</f>
        <v/>
      </c>
      <c r="C176" s="35"/>
      <c r="D176" s="36"/>
      <c r="E176" s="35"/>
      <c r="F176" s="35"/>
      <c r="G176" s="38"/>
      <c r="H176" s="39"/>
      <c r="I176" s="8" t="str">
        <f>IF(H176="","",ROUNDDOWN(H176*設定!$C$4,0))</f>
        <v/>
      </c>
      <c r="J176" s="8" t="str">
        <f t="shared" si="20"/>
        <v/>
      </c>
      <c r="K176" s="36"/>
      <c r="L176" s="9" t="str">
        <f>IF(D176="","",IF(K176&lt;&gt;"",K176,EOMONTH(D176,設定!$C$5)))</f>
        <v/>
      </c>
      <c r="M176" s="36"/>
      <c r="N176" s="39"/>
      <c r="O176" s="39"/>
      <c r="P176" s="8" t="str">
        <f t="shared" si="21"/>
        <v/>
      </c>
      <c r="Q176" s="10" t="str">
        <f t="shared" ca="1" si="22"/>
        <v/>
      </c>
      <c r="R176" s="11" t="str">
        <f t="shared" ca="1" si="23"/>
        <v/>
      </c>
      <c r="S176" s="35"/>
      <c r="T176" s="35"/>
    </row>
    <row r="177" spans="2:20">
      <c r="B177" s="7" t="str">
        <f>IF(D177="","",COUNT($D$9:D177))</f>
        <v/>
      </c>
      <c r="C177" s="35"/>
      <c r="D177" s="36"/>
      <c r="E177" s="35"/>
      <c r="F177" s="35"/>
      <c r="G177" s="38"/>
      <c r="H177" s="39"/>
      <c r="I177" s="8" t="str">
        <f>IF(H177="","",ROUNDDOWN(H177*設定!$C$4,0))</f>
        <v/>
      </c>
      <c r="J177" s="8" t="str">
        <f t="shared" si="20"/>
        <v/>
      </c>
      <c r="K177" s="36"/>
      <c r="L177" s="9" t="str">
        <f>IF(D177="","",IF(K177&lt;&gt;"",K177,EOMONTH(D177,設定!$C$5)))</f>
        <v/>
      </c>
      <c r="M177" s="36"/>
      <c r="N177" s="39"/>
      <c r="O177" s="39"/>
      <c r="P177" s="8" t="str">
        <f t="shared" si="21"/>
        <v/>
      </c>
      <c r="Q177" s="10" t="str">
        <f t="shared" ca="1" si="22"/>
        <v/>
      </c>
      <c r="R177" s="11" t="str">
        <f t="shared" ca="1" si="23"/>
        <v/>
      </c>
      <c r="S177" s="35"/>
      <c r="T177" s="35"/>
    </row>
    <row r="178" spans="2:20">
      <c r="B178" s="7" t="str">
        <f>IF(D178="","",COUNT($D$9:D178))</f>
        <v/>
      </c>
      <c r="C178" s="35"/>
      <c r="D178" s="36"/>
      <c r="E178" s="35"/>
      <c r="F178" s="35"/>
      <c r="G178" s="38"/>
      <c r="H178" s="39"/>
      <c r="I178" s="8" t="str">
        <f>IF(H178="","",ROUNDDOWN(H178*設定!$C$4,0))</f>
        <v/>
      </c>
      <c r="J178" s="8" t="str">
        <f t="shared" si="20"/>
        <v/>
      </c>
      <c r="K178" s="36"/>
      <c r="L178" s="9" t="str">
        <f>IF(D178="","",IF(K178&lt;&gt;"",K178,EOMONTH(D178,設定!$C$5)))</f>
        <v/>
      </c>
      <c r="M178" s="36"/>
      <c r="N178" s="39"/>
      <c r="O178" s="39"/>
      <c r="P178" s="8" t="str">
        <f t="shared" si="21"/>
        <v/>
      </c>
      <c r="Q178" s="10" t="str">
        <f t="shared" ca="1" si="22"/>
        <v/>
      </c>
      <c r="R178" s="11" t="str">
        <f t="shared" ca="1" si="23"/>
        <v/>
      </c>
      <c r="S178" s="35"/>
      <c r="T178" s="35"/>
    </row>
    <row r="179" spans="2:20">
      <c r="B179" s="7" t="str">
        <f>IF(D179="","",COUNT($D$9:D179))</f>
        <v/>
      </c>
      <c r="C179" s="35"/>
      <c r="D179" s="36"/>
      <c r="E179" s="35"/>
      <c r="F179" s="35"/>
      <c r="G179" s="38"/>
      <c r="H179" s="39"/>
      <c r="I179" s="8" t="str">
        <f>IF(H179="","",ROUNDDOWN(H179*設定!$C$4,0))</f>
        <v/>
      </c>
      <c r="J179" s="8" t="str">
        <f t="shared" si="20"/>
        <v/>
      </c>
      <c r="K179" s="36"/>
      <c r="L179" s="9" t="str">
        <f>IF(D179="","",IF(K179&lt;&gt;"",K179,EOMONTH(D179,設定!$C$5)))</f>
        <v/>
      </c>
      <c r="M179" s="36"/>
      <c r="N179" s="39"/>
      <c r="O179" s="39"/>
      <c r="P179" s="8" t="str">
        <f t="shared" si="21"/>
        <v/>
      </c>
      <c r="Q179" s="10" t="str">
        <f t="shared" ca="1" si="22"/>
        <v/>
      </c>
      <c r="R179" s="11" t="str">
        <f t="shared" ca="1" si="23"/>
        <v/>
      </c>
      <c r="S179" s="35"/>
      <c r="T179" s="35"/>
    </row>
    <row r="180" spans="2:20">
      <c r="B180" s="7" t="str">
        <f>IF(D180="","",COUNT($D$9:D180))</f>
        <v/>
      </c>
      <c r="C180" s="35"/>
      <c r="D180" s="36"/>
      <c r="E180" s="35"/>
      <c r="F180" s="35"/>
      <c r="G180" s="38"/>
      <c r="H180" s="39"/>
      <c r="I180" s="8" t="str">
        <f>IF(H180="","",ROUNDDOWN(H180*設定!$C$4,0))</f>
        <v/>
      </c>
      <c r="J180" s="8" t="str">
        <f t="shared" si="20"/>
        <v/>
      </c>
      <c r="K180" s="36"/>
      <c r="L180" s="9" t="str">
        <f>IF(D180="","",IF(K180&lt;&gt;"",K180,EOMONTH(D180,設定!$C$5)))</f>
        <v/>
      </c>
      <c r="M180" s="36"/>
      <c r="N180" s="39"/>
      <c r="O180" s="39"/>
      <c r="P180" s="8" t="str">
        <f t="shared" si="21"/>
        <v/>
      </c>
      <c r="Q180" s="10" t="str">
        <f t="shared" ca="1" si="22"/>
        <v/>
      </c>
      <c r="R180" s="11" t="str">
        <f t="shared" ca="1" si="23"/>
        <v/>
      </c>
      <c r="S180" s="35"/>
      <c r="T180" s="35"/>
    </row>
    <row r="181" spans="2:20">
      <c r="B181" s="7" t="str">
        <f>IF(D181="","",COUNT($D$9:D181))</f>
        <v/>
      </c>
      <c r="C181" s="35"/>
      <c r="D181" s="36"/>
      <c r="E181" s="35"/>
      <c r="F181" s="35"/>
      <c r="G181" s="38"/>
      <c r="H181" s="39"/>
      <c r="I181" s="8" t="str">
        <f>IF(H181="","",ROUNDDOWN(H181*設定!$C$4,0))</f>
        <v/>
      </c>
      <c r="J181" s="8" t="str">
        <f t="shared" si="20"/>
        <v/>
      </c>
      <c r="K181" s="36"/>
      <c r="L181" s="9" t="str">
        <f>IF(D181="","",IF(K181&lt;&gt;"",K181,EOMONTH(D181,設定!$C$5)))</f>
        <v/>
      </c>
      <c r="M181" s="36"/>
      <c r="N181" s="39"/>
      <c r="O181" s="39"/>
      <c r="P181" s="8" t="str">
        <f t="shared" si="21"/>
        <v/>
      </c>
      <c r="Q181" s="10" t="str">
        <f t="shared" ca="1" si="22"/>
        <v/>
      </c>
      <c r="R181" s="11" t="str">
        <f t="shared" ca="1" si="23"/>
        <v/>
      </c>
      <c r="S181" s="35"/>
      <c r="T181" s="35"/>
    </row>
    <row r="182" spans="2:20">
      <c r="B182" s="7" t="str">
        <f>IF(D182="","",COUNT($D$9:D182))</f>
        <v/>
      </c>
      <c r="C182" s="35"/>
      <c r="D182" s="36"/>
      <c r="E182" s="35"/>
      <c r="F182" s="35"/>
      <c r="G182" s="38"/>
      <c r="H182" s="39"/>
      <c r="I182" s="8" t="str">
        <f>IF(H182="","",ROUNDDOWN(H182*設定!$C$4,0))</f>
        <v/>
      </c>
      <c r="J182" s="8" t="str">
        <f t="shared" si="20"/>
        <v/>
      </c>
      <c r="K182" s="36"/>
      <c r="L182" s="9" t="str">
        <f>IF(D182="","",IF(K182&lt;&gt;"",K182,EOMONTH(D182,設定!$C$5)))</f>
        <v/>
      </c>
      <c r="M182" s="36"/>
      <c r="N182" s="39"/>
      <c r="O182" s="39"/>
      <c r="P182" s="8" t="str">
        <f t="shared" si="21"/>
        <v/>
      </c>
      <c r="Q182" s="10" t="str">
        <f t="shared" ca="1" si="22"/>
        <v/>
      </c>
      <c r="R182" s="11" t="str">
        <f t="shared" ca="1" si="23"/>
        <v/>
      </c>
      <c r="S182" s="35"/>
      <c r="T182" s="35"/>
    </row>
    <row r="183" spans="2:20">
      <c r="B183" s="7" t="str">
        <f>IF(D183="","",COUNT($D$9:D183))</f>
        <v/>
      </c>
      <c r="C183" s="35"/>
      <c r="D183" s="36"/>
      <c r="E183" s="35"/>
      <c r="F183" s="35"/>
      <c r="G183" s="38"/>
      <c r="H183" s="39"/>
      <c r="I183" s="8" t="str">
        <f>IF(H183="","",ROUNDDOWN(H183*設定!$C$4,0))</f>
        <v/>
      </c>
      <c r="J183" s="8" t="str">
        <f t="shared" si="20"/>
        <v/>
      </c>
      <c r="K183" s="36"/>
      <c r="L183" s="9" t="str">
        <f>IF(D183="","",IF(K183&lt;&gt;"",K183,EOMONTH(D183,設定!$C$5)))</f>
        <v/>
      </c>
      <c r="M183" s="36"/>
      <c r="N183" s="39"/>
      <c r="O183" s="39"/>
      <c r="P183" s="8" t="str">
        <f t="shared" si="21"/>
        <v/>
      </c>
      <c r="Q183" s="10" t="str">
        <f t="shared" ca="1" si="22"/>
        <v/>
      </c>
      <c r="R183" s="11" t="str">
        <f t="shared" ca="1" si="23"/>
        <v/>
      </c>
      <c r="S183" s="35"/>
      <c r="T183" s="35"/>
    </row>
    <row r="184" spans="2:20">
      <c r="B184" s="7" t="str">
        <f>IF(D184="","",COUNT($D$9:D184))</f>
        <v/>
      </c>
      <c r="C184" s="35"/>
      <c r="D184" s="36"/>
      <c r="E184" s="35"/>
      <c r="F184" s="35"/>
      <c r="G184" s="38"/>
      <c r="H184" s="39"/>
      <c r="I184" s="8" t="str">
        <f>IF(H184="","",ROUNDDOWN(H184*設定!$C$4,0))</f>
        <v/>
      </c>
      <c r="J184" s="8" t="str">
        <f t="shared" si="20"/>
        <v/>
      </c>
      <c r="K184" s="36"/>
      <c r="L184" s="9" t="str">
        <f>IF(D184="","",IF(K184&lt;&gt;"",K184,EOMONTH(D184,設定!$C$5)))</f>
        <v/>
      </c>
      <c r="M184" s="36"/>
      <c r="N184" s="39"/>
      <c r="O184" s="39"/>
      <c r="P184" s="8" t="str">
        <f t="shared" si="21"/>
        <v/>
      </c>
      <c r="Q184" s="10" t="str">
        <f t="shared" ca="1" si="22"/>
        <v/>
      </c>
      <c r="R184" s="11" t="str">
        <f t="shared" ca="1" si="23"/>
        <v/>
      </c>
      <c r="S184" s="35"/>
      <c r="T184" s="35"/>
    </row>
    <row r="185" spans="2:20">
      <c r="B185" s="7" t="str">
        <f>IF(D185="","",COUNT($D$9:D185))</f>
        <v/>
      </c>
      <c r="C185" s="35"/>
      <c r="D185" s="36"/>
      <c r="E185" s="35"/>
      <c r="F185" s="35"/>
      <c r="G185" s="38"/>
      <c r="H185" s="39"/>
      <c r="I185" s="8" t="str">
        <f>IF(H185="","",ROUNDDOWN(H185*設定!$C$4,0))</f>
        <v/>
      </c>
      <c r="J185" s="8" t="str">
        <f t="shared" si="20"/>
        <v/>
      </c>
      <c r="K185" s="36"/>
      <c r="L185" s="9" t="str">
        <f>IF(D185="","",IF(K185&lt;&gt;"",K185,EOMONTH(D185,設定!$C$5)))</f>
        <v/>
      </c>
      <c r="M185" s="36"/>
      <c r="N185" s="39"/>
      <c r="O185" s="39"/>
      <c r="P185" s="8" t="str">
        <f t="shared" si="21"/>
        <v/>
      </c>
      <c r="Q185" s="10" t="str">
        <f t="shared" ca="1" si="22"/>
        <v/>
      </c>
      <c r="R185" s="11" t="str">
        <f t="shared" ca="1" si="23"/>
        <v/>
      </c>
      <c r="S185" s="35"/>
      <c r="T185" s="35"/>
    </row>
    <row r="186" spans="2:20">
      <c r="B186" s="7" t="str">
        <f>IF(D186="","",COUNT($D$9:D186))</f>
        <v/>
      </c>
      <c r="C186" s="35"/>
      <c r="D186" s="36"/>
      <c r="E186" s="35"/>
      <c r="F186" s="35"/>
      <c r="G186" s="38"/>
      <c r="H186" s="39"/>
      <c r="I186" s="8" t="str">
        <f>IF(H186="","",ROUNDDOWN(H186*設定!$C$4,0))</f>
        <v/>
      </c>
      <c r="J186" s="8" t="str">
        <f t="shared" si="20"/>
        <v/>
      </c>
      <c r="K186" s="36"/>
      <c r="L186" s="9" t="str">
        <f>IF(D186="","",IF(K186&lt;&gt;"",K186,EOMONTH(D186,設定!$C$5)))</f>
        <v/>
      </c>
      <c r="M186" s="36"/>
      <c r="N186" s="39"/>
      <c r="O186" s="39"/>
      <c r="P186" s="8" t="str">
        <f t="shared" si="21"/>
        <v/>
      </c>
      <c r="Q186" s="10" t="str">
        <f t="shared" ca="1" si="22"/>
        <v/>
      </c>
      <c r="R186" s="11" t="str">
        <f t="shared" ca="1" si="23"/>
        <v/>
      </c>
      <c r="S186" s="35"/>
      <c r="T186" s="35"/>
    </row>
    <row r="187" spans="2:20">
      <c r="B187" s="7" t="str">
        <f>IF(D187="","",COUNT($D$9:D187))</f>
        <v/>
      </c>
      <c r="C187" s="35"/>
      <c r="D187" s="36"/>
      <c r="E187" s="35"/>
      <c r="F187" s="35"/>
      <c r="G187" s="38"/>
      <c r="H187" s="39"/>
      <c r="I187" s="8" t="str">
        <f>IF(H187="","",ROUNDDOWN(H187*設定!$C$4,0))</f>
        <v/>
      </c>
      <c r="J187" s="8" t="str">
        <f t="shared" si="20"/>
        <v/>
      </c>
      <c r="K187" s="36"/>
      <c r="L187" s="9" t="str">
        <f>IF(D187="","",IF(K187&lt;&gt;"",K187,EOMONTH(D187,設定!$C$5)))</f>
        <v/>
      </c>
      <c r="M187" s="36"/>
      <c r="N187" s="39"/>
      <c r="O187" s="39"/>
      <c r="P187" s="8" t="str">
        <f t="shared" si="21"/>
        <v/>
      </c>
      <c r="Q187" s="10" t="str">
        <f t="shared" ca="1" si="22"/>
        <v/>
      </c>
      <c r="R187" s="11" t="str">
        <f t="shared" ca="1" si="23"/>
        <v/>
      </c>
      <c r="S187" s="35"/>
      <c r="T187" s="35"/>
    </row>
    <row r="188" spans="2:20">
      <c r="B188" s="7" t="str">
        <f>IF(D188="","",COUNT($D$9:D188))</f>
        <v/>
      </c>
      <c r="C188" s="35"/>
      <c r="D188" s="36"/>
      <c r="E188" s="35"/>
      <c r="F188" s="35"/>
      <c r="G188" s="38"/>
      <c r="H188" s="39"/>
      <c r="I188" s="8" t="str">
        <f>IF(H188="","",ROUNDDOWN(H188*設定!$C$4,0))</f>
        <v/>
      </c>
      <c r="J188" s="8" t="str">
        <f t="shared" si="20"/>
        <v/>
      </c>
      <c r="K188" s="36"/>
      <c r="L188" s="9" t="str">
        <f>IF(D188="","",IF(K188&lt;&gt;"",K188,EOMONTH(D188,設定!$C$5)))</f>
        <v/>
      </c>
      <c r="M188" s="36"/>
      <c r="N188" s="39"/>
      <c r="O188" s="39"/>
      <c r="P188" s="8" t="str">
        <f t="shared" si="21"/>
        <v/>
      </c>
      <c r="Q188" s="10" t="str">
        <f t="shared" ca="1" si="22"/>
        <v/>
      </c>
      <c r="R188" s="11" t="str">
        <f t="shared" ca="1" si="23"/>
        <v/>
      </c>
      <c r="S188" s="35"/>
      <c r="T188" s="35"/>
    </row>
    <row r="189" spans="2:20">
      <c r="B189" s="7" t="str">
        <f>IF(D189="","",COUNT($D$9:D189))</f>
        <v/>
      </c>
      <c r="C189" s="35"/>
      <c r="D189" s="36"/>
      <c r="E189" s="35"/>
      <c r="F189" s="35"/>
      <c r="G189" s="38"/>
      <c r="H189" s="39"/>
      <c r="I189" s="8" t="str">
        <f>IF(H189="","",ROUNDDOWN(H189*設定!$C$4,0))</f>
        <v/>
      </c>
      <c r="J189" s="8" t="str">
        <f t="shared" si="20"/>
        <v/>
      </c>
      <c r="K189" s="36"/>
      <c r="L189" s="9" t="str">
        <f>IF(D189="","",IF(K189&lt;&gt;"",K189,EOMONTH(D189,設定!$C$5)))</f>
        <v/>
      </c>
      <c r="M189" s="36"/>
      <c r="N189" s="39"/>
      <c r="O189" s="39"/>
      <c r="P189" s="8" t="str">
        <f t="shared" si="21"/>
        <v/>
      </c>
      <c r="Q189" s="10" t="str">
        <f t="shared" ca="1" si="22"/>
        <v/>
      </c>
      <c r="R189" s="11" t="str">
        <f t="shared" ca="1" si="23"/>
        <v/>
      </c>
      <c r="S189" s="35"/>
      <c r="T189" s="35"/>
    </row>
    <row r="190" spans="2:20">
      <c r="B190" s="7" t="str">
        <f>IF(D190="","",COUNT($D$9:D190))</f>
        <v/>
      </c>
      <c r="C190" s="35"/>
      <c r="D190" s="36"/>
      <c r="E190" s="35"/>
      <c r="F190" s="35"/>
      <c r="G190" s="38"/>
      <c r="H190" s="39"/>
      <c r="I190" s="8" t="str">
        <f>IF(H190="","",ROUNDDOWN(H190*設定!$C$4,0))</f>
        <v/>
      </c>
      <c r="J190" s="8" t="str">
        <f t="shared" si="20"/>
        <v/>
      </c>
      <c r="K190" s="36"/>
      <c r="L190" s="9" t="str">
        <f>IF(D190="","",IF(K190&lt;&gt;"",K190,EOMONTH(D190,設定!$C$5)))</f>
        <v/>
      </c>
      <c r="M190" s="36"/>
      <c r="N190" s="39"/>
      <c r="O190" s="39"/>
      <c r="P190" s="8" t="str">
        <f t="shared" si="21"/>
        <v/>
      </c>
      <c r="Q190" s="10" t="str">
        <f t="shared" ca="1" si="22"/>
        <v/>
      </c>
      <c r="R190" s="11" t="str">
        <f t="shared" ca="1" si="23"/>
        <v/>
      </c>
      <c r="S190" s="35"/>
      <c r="T190" s="35"/>
    </row>
    <row r="191" spans="2:20">
      <c r="B191" s="7" t="str">
        <f>IF(D191="","",COUNT($D$9:D191))</f>
        <v/>
      </c>
      <c r="C191" s="35"/>
      <c r="D191" s="36"/>
      <c r="E191" s="35"/>
      <c r="F191" s="35"/>
      <c r="G191" s="38"/>
      <c r="H191" s="39"/>
      <c r="I191" s="8" t="str">
        <f>IF(H191="","",ROUNDDOWN(H191*設定!$C$4,0))</f>
        <v/>
      </c>
      <c r="J191" s="8" t="str">
        <f t="shared" si="20"/>
        <v/>
      </c>
      <c r="K191" s="36"/>
      <c r="L191" s="9" t="str">
        <f>IF(D191="","",IF(K191&lt;&gt;"",K191,EOMONTH(D191,設定!$C$5)))</f>
        <v/>
      </c>
      <c r="M191" s="36"/>
      <c r="N191" s="39"/>
      <c r="O191" s="39"/>
      <c r="P191" s="8" t="str">
        <f t="shared" si="21"/>
        <v/>
      </c>
      <c r="Q191" s="10" t="str">
        <f t="shared" ca="1" si="22"/>
        <v/>
      </c>
      <c r="R191" s="11" t="str">
        <f t="shared" ca="1" si="23"/>
        <v/>
      </c>
      <c r="S191" s="35"/>
      <c r="T191" s="35"/>
    </row>
    <row r="192" spans="2:20">
      <c r="B192" s="7" t="str">
        <f>IF(D192="","",COUNT($D$9:D192))</f>
        <v/>
      </c>
      <c r="C192" s="35"/>
      <c r="D192" s="36"/>
      <c r="E192" s="35"/>
      <c r="F192" s="35"/>
      <c r="G192" s="38"/>
      <c r="H192" s="39"/>
      <c r="I192" s="8" t="str">
        <f>IF(H192="","",ROUNDDOWN(H192*設定!$C$4,0))</f>
        <v/>
      </c>
      <c r="J192" s="8" t="str">
        <f t="shared" si="20"/>
        <v/>
      </c>
      <c r="K192" s="36"/>
      <c r="L192" s="9" t="str">
        <f>IF(D192="","",IF(K192&lt;&gt;"",K192,EOMONTH(D192,設定!$C$5)))</f>
        <v/>
      </c>
      <c r="M192" s="36"/>
      <c r="N192" s="39"/>
      <c r="O192" s="39"/>
      <c r="P192" s="8" t="str">
        <f t="shared" si="21"/>
        <v/>
      </c>
      <c r="Q192" s="10" t="str">
        <f t="shared" ca="1" si="22"/>
        <v/>
      </c>
      <c r="R192" s="11" t="str">
        <f t="shared" ca="1" si="23"/>
        <v/>
      </c>
      <c r="S192" s="35"/>
      <c r="T192" s="35"/>
    </row>
    <row r="193" spans="2:20">
      <c r="B193" s="7" t="str">
        <f>IF(D193="","",COUNT($D$9:D193))</f>
        <v/>
      </c>
      <c r="C193" s="35"/>
      <c r="D193" s="36"/>
      <c r="E193" s="35"/>
      <c r="F193" s="35"/>
      <c r="G193" s="38"/>
      <c r="H193" s="39"/>
      <c r="I193" s="8" t="str">
        <f>IF(H193="","",ROUNDDOWN(H193*設定!$C$4,0))</f>
        <v/>
      </c>
      <c r="J193" s="8" t="str">
        <f t="shared" si="20"/>
        <v/>
      </c>
      <c r="K193" s="36"/>
      <c r="L193" s="9" t="str">
        <f>IF(D193="","",IF(K193&lt;&gt;"",K193,EOMONTH(D193,設定!$C$5)))</f>
        <v/>
      </c>
      <c r="M193" s="36"/>
      <c r="N193" s="39"/>
      <c r="O193" s="39"/>
      <c r="P193" s="8" t="str">
        <f t="shared" si="21"/>
        <v/>
      </c>
      <c r="Q193" s="10" t="str">
        <f t="shared" ca="1" si="22"/>
        <v/>
      </c>
      <c r="R193" s="11" t="str">
        <f t="shared" ca="1" si="23"/>
        <v/>
      </c>
      <c r="S193" s="35"/>
      <c r="T193" s="35"/>
    </row>
    <row r="194" spans="2:20">
      <c r="B194" s="7" t="str">
        <f>IF(D194="","",COUNT($D$9:D194))</f>
        <v/>
      </c>
      <c r="C194" s="35"/>
      <c r="D194" s="36"/>
      <c r="E194" s="35"/>
      <c r="F194" s="35"/>
      <c r="G194" s="38"/>
      <c r="H194" s="39"/>
      <c r="I194" s="8" t="str">
        <f>IF(H194="","",ROUNDDOWN(H194*設定!$C$4,0))</f>
        <v/>
      </c>
      <c r="J194" s="8" t="str">
        <f t="shared" si="20"/>
        <v/>
      </c>
      <c r="K194" s="36"/>
      <c r="L194" s="9" t="str">
        <f>IF(D194="","",IF(K194&lt;&gt;"",K194,EOMONTH(D194,設定!$C$5)))</f>
        <v/>
      </c>
      <c r="M194" s="36"/>
      <c r="N194" s="39"/>
      <c r="O194" s="39"/>
      <c r="P194" s="8" t="str">
        <f t="shared" si="21"/>
        <v/>
      </c>
      <c r="Q194" s="10" t="str">
        <f t="shared" ca="1" si="22"/>
        <v/>
      </c>
      <c r="R194" s="11" t="str">
        <f t="shared" ca="1" si="23"/>
        <v/>
      </c>
      <c r="S194" s="35"/>
      <c r="T194" s="35"/>
    </row>
    <row r="195" spans="2:20">
      <c r="B195" s="7" t="str">
        <f>IF(D195="","",COUNT($D$9:D195))</f>
        <v/>
      </c>
      <c r="C195" s="35"/>
      <c r="D195" s="36"/>
      <c r="E195" s="35"/>
      <c r="F195" s="35"/>
      <c r="G195" s="38"/>
      <c r="H195" s="39"/>
      <c r="I195" s="8" t="str">
        <f>IF(H195="","",ROUNDDOWN(H195*設定!$C$4,0))</f>
        <v/>
      </c>
      <c r="J195" s="8" t="str">
        <f t="shared" si="20"/>
        <v/>
      </c>
      <c r="K195" s="36"/>
      <c r="L195" s="9" t="str">
        <f>IF(D195="","",IF(K195&lt;&gt;"",K195,EOMONTH(D195,設定!$C$5)))</f>
        <v/>
      </c>
      <c r="M195" s="36"/>
      <c r="N195" s="39"/>
      <c r="O195" s="39"/>
      <c r="P195" s="8" t="str">
        <f t="shared" si="21"/>
        <v/>
      </c>
      <c r="Q195" s="10" t="str">
        <f t="shared" ca="1" si="22"/>
        <v/>
      </c>
      <c r="R195" s="11" t="str">
        <f t="shared" ca="1" si="23"/>
        <v/>
      </c>
      <c r="S195" s="35"/>
      <c r="T195" s="35"/>
    </row>
    <row r="196" spans="2:20">
      <c r="B196" s="7" t="str">
        <f>IF(D196="","",COUNT($D$9:D196))</f>
        <v/>
      </c>
      <c r="C196" s="35"/>
      <c r="D196" s="36"/>
      <c r="E196" s="35"/>
      <c r="F196" s="35"/>
      <c r="G196" s="38"/>
      <c r="H196" s="39"/>
      <c r="I196" s="8" t="str">
        <f>IF(H196="","",ROUNDDOWN(H196*設定!$C$4,0))</f>
        <v/>
      </c>
      <c r="J196" s="8" t="str">
        <f t="shared" si="20"/>
        <v/>
      </c>
      <c r="K196" s="36"/>
      <c r="L196" s="9" t="str">
        <f>IF(D196="","",IF(K196&lt;&gt;"",K196,EOMONTH(D196,設定!$C$5)))</f>
        <v/>
      </c>
      <c r="M196" s="36"/>
      <c r="N196" s="39"/>
      <c r="O196" s="39"/>
      <c r="P196" s="8" t="str">
        <f t="shared" si="21"/>
        <v/>
      </c>
      <c r="Q196" s="10" t="str">
        <f t="shared" ca="1" si="22"/>
        <v/>
      </c>
      <c r="R196" s="11" t="str">
        <f t="shared" ca="1" si="23"/>
        <v/>
      </c>
      <c r="S196" s="35"/>
      <c r="T196" s="35"/>
    </row>
    <row r="197" spans="2:20">
      <c r="B197" s="7" t="str">
        <f>IF(D197="","",COUNT($D$9:D197))</f>
        <v/>
      </c>
      <c r="C197" s="35"/>
      <c r="D197" s="36"/>
      <c r="E197" s="35"/>
      <c r="F197" s="35"/>
      <c r="G197" s="38"/>
      <c r="H197" s="39"/>
      <c r="I197" s="8" t="str">
        <f>IF(H197="","",ROUNDDOWN(H197*設定!$C$4,0))</f>
        <v/>
      </c>
      <c r="J197" s="8" t="str">
        <f t="shared" si="20"/>
        <v/>
      </c>
      <c r="K197" s="36"/>
      <c r="L197" s="9" t="str">
        <f>IF(D197="","",IF(K197&lt;&gt;"",K197,EOMONTH(D197,設定!$C$5)))</f>
        <v/>
      </c>
      <c r="M197" s="36"/>
      <c r="N197" s="39"/>
      <c r="O197" s="39"/>
      <c r="P197" s="8" t="str">
        <f t="shared" si="21"/>
        <v/>
      </c>
      <c r="Q197" s="10" t="str">
        <f t="shared" ca="1" si="22"/>
        <v/>
      </c>
      <c r="R197" s="11" t="str">
        <f t="shared" ca="1" si="23"/>
        <v/>
      </c>
      <c r="S197" s="35"/>
      <c r="T197" s="35"/>
    </row>
    <row r="198" spans="2:20">
      <c r="B198" s="7" t="str">
        <f>IF(D198="","",COUNT($D$9:D198))</f>
        <v/>
      </c>
      <c r="C198" s="35"/>
      <c r="D198" s="36"/>
      <c r="E198" s="35"/>
      <c r="F198" s="35"/>
      <c r="G198" s="38"/>
      <c r="H198" s="39"/>
      <c r="I198" s="8" t="str">
        <f>IF(H198="","",ROUNDDOWN(H198*設定!$C$4,0))</f>
        <v/>
      </c>
      <c r="J198" s="8" t="str">
        <f t="shared" si="20"/>
        <v/>
      </c>
      <c r="K198" s="36"/>
      <c r="L198" s="9" t="str">
        <f>IF(D198="","",IF(K198&lt;&gt;"",K198,EOMONTH(D198,設定!$C$5)))</f>
        <v/>
      </c>
      <c r="M198" s="36"/>
      <c r="N198" s="39"/>
      <c r="O198" s="39"/>
      <c r="P198" s="8" t="str">
        <f t="shared" si="21"/>
        <v/>
      </c>
      <c r="Q198" s="10" t="str">
        <f t="shared" ca="1" si="22"/>
        <v/>
      </c>
      <c r="R198" s="11" t="str">
        <f t="shared" ca="1" si="23"/>
        <v/>
      </c>
      <c r="S198" s="35"/>
      <c r="T198" s="35"/>
    </row>
    <row r="199" spans="2:20">
      <c r="B199" s="7" t="str">
        <f>IF(D199="","",COUNT($D$9:D199))</f>
        <v/>
      </c>
      <c r="C199" s="35"/>
      <c r="D199" s="36"/>
      <c r="E199" s="35"/>
      <c r="F199" s="35"/>
      <c r="G199" s="38"/>
      <c r="H199" s="39"/>
      <c r="I199" s="8" t="str">
        <f>IF(H199="","",ROUNDDOWN(H199*設定!$C$4,0))</f>
        <v/>
      </c>
      <c r="J199" s="8" t="str">
        <f t="shared" si="20"/>
        <v/>
      </c>
      <c r="K199" s="36"/>
      <c r="L199" s="9" t="str">
        <f>IF(D199="","",IF(K199&lt;&gt;"",K199,EOMONTH(D199,設定!$C$5)))</f>
        <v/>
      </c>
      <c r="M199" s="36"/>
      <c r="N199" s="39"/>
      <c r="O199" s="39"/>
      <c r="P199" s="8" t="str">
        <f t="shared" si="21"/>
        <v/>
      </c>
      <c r="Q199" s="10" t="str">
        <f t="shared" ca="1" si="22"/>
        <v/>
      </c>
      <c r="R199" s="11" t="str">
        <f t="shared" ca="1" si="23"/>
        <v/>
      </c>
      <c r="S199" s="35"/>
      <c r="T199" s="35"/>
    </row>
    <row r="200" spans="2:20">
      <c r="B200" s="7" t="str">
        <f>IF(D200="","",COUNT($D$9:D200))</f>
        <v/>
      </c>
      <c r="C200" s="35"/>
      <c r="D200" s="36"/>
      <c r="E200" s="35"/>
      <c r="F200" s="35"/>
      <c r="G200" s="38"/>
      <c r="H200" s="39"/>
      <c r="I200" s="8" t="str">
        <f>IF(H200="","",ROUNDDOWN(H200*設定!$C$4,0))</f>
        <v/>
      </c>
      <c r="J200" s="8" t="str">
        <f t="shared" si="20"/>
        <v/>
      </c>
      <c r="K200" s="36"/>
      <c r="L200" s="9" t="str">
        <f>IF(D200="","",IF(K200&lt;&gt;"",K200,EOMONTH(D200,設定!$C$5)))</f>
        <v/>
      </c>
      <c r="M200" s="36"/>
      <c r="N200" s="39"/>
      <c r="O200" s="39"/>
      <c r="P200" s="8" t="str">
        <f t="shared" si="21"/>
        <v/>
      </c>
      <c r="Q200" s="10" t="str">
        <f t="shared" ca="1" si="22"/>
        <v/>
      </c>
      <c r="R200" s="11" t="str">
        <f t="shared" ca="1" si="23"/>
        <v/>
      </c>
      <c r="S200" s="35"/>
      <c r="T200" s="35"/>
    </row>
    <row r="201" spans="2:20">
      <c r="B201" s="7" t="str">
        <f>IF(D201="","",COUNT($D$9:D201))</f>
        <v/>
      </c>
      <c r="C201" s="35"/>
      <c r="D201" s="36"/>
      <c r="E201" s="35"/>
      <c r="F201" s="35"/>
      <c r="G201" s="38"/>
      <c r="H201" s="39"/>
      <c r="I201" s="8" t="str">
        <f>IF(H201="","",ROUNDDOWN(H201*設定!$C$4,0))</f>
        <v/>
      </c>
      <c r="J201" s="8" t="str">
        <f t="shared" ref="J201:J208" si="24">IF(H201="","",H201+I201)</f>
        <v/>
      </c>
      <c r="K201" s="36"/>
      <c r="L201" s="9" t="str">
        <f>IF(D201="","",IF(K201&lt;&gt;"",K201,EOMONTH(D201,設定!$C$5)))</f>
        <v/>
      </c>
      <c r="M201" s="36"/>
      <c r="N201" s="39"/>
      <c r="O201" s="39"/>
      <c r="P201" s="8" t="str">
        <f t="shared" ref="P201:P208" si="25">IF(J201="","",J201-N201-O201)</f>
        <v/>
      </c>
      <c r="Q201" s="10" t="str">
        <f t="shared" ref="Q201:Q208" ca="1" si="26">IF(OR(D201="",H201=""),"",IF(P201&lt;=0,"入金済",IF(TODAY()&gt;L201,"期日超過",IF(N201&gt;0,"一部入金","未入金"))))</f>
        <v/>
      </c>
      <c r="R201" s="11" t="str">
        <f t="shared" ref="R201:R208" ca="1" si="27">IF(OR(Q201="",Q201="入金済"),"",L201-TODAY())</f>
        <v/>
      </c>
      <c r="S201" s="35"/>
      <c r="T201" s="35"/>
    </row>
    <row r="202" spans="2:20">
      <c r="B202" s="7" t="str">
        <f>IF(D202="","",COUNT($D$9:D202))</f>
        <v/>
      </c>
      <c r="C202" s="35"/>
      <c r="D202" s="36"/>
      <c r="E202" s="35"/>
      <c r="F202" s="35"/>
      <c r="G202" s="38"/>
      <c r="H202" s="39"/>
      <c r="I202" s="8" t="str">
        <f>IF(H202="","",ROUNDDOWN(H202*設定!$C$4,0))</f>
        <v/>
      </c>
      <c r="J202" s="8" t="str">
        <f t="shared" si="24"/>
        <v/>
      </c>
      <c r="K202" s="36"/>
      <c r="L202" s="9" t="str">
        <f>IF(D202="","",IF(K202&lt;&gt;"",K202,EOMONTH(D202,設定!$C$5)))</f>
        <v/>
      </c>
      <c r="M202" s="36"/>
      <c r="N202" s="39"/>
      <c r="O202" s="39"/>
      <c r="P202" s="8" t="str">
        <f t="shared" si="25"/>
        <v/>
      </c>
      <c r="Q202" s="10" t="str">
        <f t="shared" ca="1" si="26"/>
        <v/>
      </c>
      <c r="R202" s="11" t="str">
        <f t="shared" ca="1" si="27"/>
        <v/>
      </c>
      <c r="S202" s="35"/>
      <c r="T202" s="35"/>
    </row>
    <row r="203" spans="2:20">
      <c r="B203" s="7" t="str">
        <f>IF(D203="","",COUNT($D$9:D203))</f>
        <v/>
      </c>
      <c r="C203" s="35"/>
      <c r="D203" s="36"/>
      <c r="E203" s="35"/>
      <c r="F203" s="35"/>
      <c r="G203" s="38"/>
      <c r="H203" s="39"/>
      <c r="I203" s="8" t="str">
        <f>IF(H203="","",ROUNDDOWN(H203*設定!$C$4,0))</f>
        <v/>
      </c>
      <c r="J203" s="8" t="str">
        <f t="shared" si="24"/>
        <v/>
      </c>
      <c r="K203" s="36"/>
      <c r="L203" s="9" t="str">
        <f>IF(D203="","",IF(K203&lt;&gt;"",K203,EOMONTH(D203,設定!$C$5)))</f>
        <v/>
      </c>
      <c r="M203" s="36"/>
      <c r="N203" s="39"/>
      <c r="O203" s="39"/>
      <c r="P203" s="8" t="str">
        <f t="shared" si="25"/>
        <v/>
      </c>
      <c r="Q203" s="10" t="str">
        <f t="shared" ca="1" si="26"/>
        <v/>
      </c>
      <c r="R203" s="11" t="str">
        <f t="shared" ca="1" si="27"/>
        <v/>
      </c>
      <c r="S203" s="35"/>
      <c r="T203" s="35"/>
    </row>
    <row r="204" spans="2:20">
      <c r="B204" s="7" t="str">
        <f>IF(D204="","",COUNT($D$9:D204))</f>
        <v/>
      </c>
      <c r="C204" s="35"/>
      <c r="D204" s="36"/>
      <c r="E204" s="35"/>
      <c r="F204" s="35"/>
      <c r="G204" s="38"/>
      <c r="H204" s="39"/>
      <c r="I204" s="8" t="str">
        <f>IF(H204="","",ROUNDDOWN(H204*設定!$C$4,0))</f>
        <v/>
      </c>
      <c r="J204" s="8" t="str">
        <f t="shared" si="24"/>
        <v/>
      </c>
      <c r="K204" s="36"/>
      <c r="L204" s="9" t="str">
        <f>IF(D204="","",IF(K204&lt;&gt;"",K204,EOMONTH(D204,設定!$C$5)))</f>
        <v/>
      </c>
      <c r="M204" s="36"/>
      <c r="N204" s="39"/>
      <c r="O204" s="39"/>
      <c r="P204" s="8" t="str">
        <f t="shared" si="25"/>
        <v/>
      </c>
      <c r="Q204" s="10" t="str">
        <f t="shared" ca="1" si="26"/>
        <v/>
      </c>
      <c r="R204" s="11" t="str">
        <f t="shared" ca="1" si="27"/>
        <v/>
      </c>
      <c r="S204" s="35"/>
      <c r="T204" s="35"/>
    </row>
    <row r="205" spans="2:20">
      <c r="B205" s="7" t="str">
        <f>IF(D205="","",COUNT($D$9:D205))</f>
        <v/>
      </c>
      <c r="C205" s="35"/>
      <c r="D205" s="36"/>
      <c r="E205" s="35"/>
      <c r="F205" s="35"/>
      <c r="G205" s="38"/>
      <c r="H205" s="39"/>
      <c r="I205" s="8" t="str">
        <f>IF(H205="","",ROUNDDOWN(H205*設定!$C$4,0))</f>
        <v/>
      </c>
      <c r="J205" s="8" t="str">
        <f t="shared" si="24"/>
        <v/>
      </c>
      <c r="K205" s="36"/>
      <c r="L205" s="9" t="str">
        <f>IF(D205="","",IF(K205&lt;&gt;"",K205,EOMONTH(D205,設定!$C$5)))</f>
        <v/>
      </c>
      <c r="M205" s="36"/>
      <c r="N205" s="39"/>
      <c r="O205" s="39"/>
      <c r="P205" s="8" t="str">
        <f t="shared" si="25"/>
        <v/>
      </c>
      <c r="Q205" s="10" t="str">
        <f t="shared" ca="1" si="26"/>
        <v/>
      </c>
      <c r="R205" s="11" t="str">
        <f t="shared" ca="1" si="27"/>
        <v/>
      </c>
      <c r="S205" s="35"/>
      <c r="T205" s="35"/>
    </row>
    <row r="206" spans="2:20">
      <c r="B206" s="7" t="str">
        <f>IF(D206="","",COUNT($D$9:D206))</f>
        <v/>
      </c>
      <c r="C206" s="35"/>
      <c r="D206" s="36"/>
      <c r="E206" s="35"/>
      <c r="F206" s="35"/>
      <c r="G206" s="38"/>
      <c r="H206" s="39"/>
      <c r="I206" s="8" t="str">
        <f>IF(H206="","",ROUNDDOWN(H206*設定!$C$4,0))</f>
        <v/>
      </c>
      <c r="J206" s="8" t="str">
        <f t="shared" si="24"/>
        <v/>
      </c>
      <c r="K206" s="36"/>
      <c r="L206" s="9" t="str">
        <f>IF(D206="","",IF(K206&lt;&gt;"",K206,EOMONTH(D206,設定!$C$5)))</f>
        <v/>
      </c>
      <c r="M206" s="36"/>
      <c r="N206" s="39"/>
      <c r="O206" s="39"/>
      <c r="P206" s="8" t="str">
        <f t="shared" si="25"/>
        <v/>
      </c>
      <c r="Q206" s="10" t="str">
        <f t="shared" ca="1" si="26"/>
        <v/>
      </c>
      <c r="R206" s="11" t="str">
        <f t="shared" ca="1" si="27"/>
        <v/>
      </c>
      <c r="S206" s="35"/>
      <c r="T206" s="35"/>
    </row>
    <row r="207" spans="2:20">
      <c r="B207" s="7" t="str">
        <f>IF(D207="","",COUNT($D$9:D207))</f>
        <v/>
      </c>
      <c r="C207" s="35"/>
      <c r="D207" s="36"/>
      <c r="E207" s="35"/>
      <c r="F207" s="35"/>
      <c r="G207" s="38"/>
      <c r="H207" s="39"/>
      <c r="I207" s="8" t="str">
        <f>IF(H207="","",ROUNDDOWN(H207*設定!$C$4,0))</f>
        <v/>
      </c>
      <c r="J207" s="8" t="str">
        <f t="shared" si="24"/>
        <v/>
      </c>
      <c r="K207" s="36"/>
      <c r="L207" s="9" t="str">
        <f>IF(D207="","",IF(K207&lt;&gt;"",K207,EOMONTH(D207,設定!$C$5)))</f>
        <v/>
      </c>
      <c r="M207" s="36"/>
      <c r="N207" s="39"/>
      <c r="O207" s="39"/>
      <c r="P207" s="8" t="str">
        <f t="shared" si="25"/>
        <v/>
      </c>
      <c r="Q207" s="10" t="str">
        <f t="shared" ca="1" si="26"/>
        <v/>
      </c>
      <c r="R207" s="11" t="str">
        <f t="shared" ca="1" si="27"/>
        <v/>
      </c>
      <c r="S207" s="35"/>
      <c r="T207" s="35"/>
    </row>
    <row r="208" spans="2:20">
      <c r="B208" s="7" t="str">
        <f>IF(D208="","",COUNT($D$9:D208))</f>
        <v/>
      </c>
      <c r="C208" s="35"/>
      <c r="D208" s="36"/>
      <c r="E208" s="35"/>
      <c r="F208" s="35"/>
      <c r="G208" s="38"/>
      <c r="H208" s="39"/>
      <c r="I208" s="8" t="str">
        <f>IF(H208="","",ROUNDDOWN(H208*設定!$C$4,0))</f>
        <v/>
      </c>
      <c r="J208" s="8" t="str">
        <f t="shared" si="24"/>
        <v/>
      </c>
      <c r="K208" s="36"/>
      <c r="L208" s="9" t="str">
        <f>IF(D208="","",IF(K208&lt;&gt;"",K208,EOMONTH(D208,設定!$C$5)))</f>
        <v/>
      </c>
      <c r="M208" s="36"/>
      <c r="N208" s="39"/>
      <c r="O208" s="39"/>
      <c r="P208" s="8" t="str">
        <f t="shared" si="25"/>
        <v/>
      </c>
      <c r="Q208" s="10" t="str">
        <f t="shared" ca="1" si="26"/>
        <v/>
      </c>
      <c r="R208" s="11" t="str">
        <f t="shared" ca="1" si="27"/>
        <v/>
      </c>
      <c r="S208" s="35"/>
      <c r="T208" s="35"/>
    </row>
  </sheetData>
  <autoFilter ref="B8:T208" xr:uid="{00000000-0009-0000-0000-000000000000}"/>
  <mergeCells count="15">
    <mergeCell ref="N5:O5"/>
    <mergeCell ref="P5:Q5"/>
    <mergeCell ref="R5:T6"/>
    <mergeCell ref="B6:D6"/>
    <mergeCell ref="F6:G6"/>
    <mergeCell ref="H6:I6"/>
    <mergeCell ref="J6:K6"/>
    <mergeCell ref="L6:M6"/>
    <mergeCell ref="N6:O6"/>
    <mergeCell ref="P6:Q6"/>
    <mergeCell ref="B5:D5"/>
    <mergeCell ref="F5:G5"/>
    <mergeCell ref="H5:I5"/>
    <mergeCell ref="J5:K5"/>
    <mergeCell ref="L5:M5"/>
  </mergeCells>
  <phoneticPr fontId="21"/>
  <conditionalFormatting sqref="C9:T208">
    <cfRule type="expression" dxfId="7" priority="2">
      <formula>$Q9="入金済"</formula>
    </cfRule>
  </conditionalFormatting>
  <conditionalFormatting sqref="Q9:Q208">
    <cfRule type="expression" dxfId="6" priority="3">
      <formula>Q9="期日超過"</formula>
    </cfRule>
    <cfRule type="expression" dxfId="5" priority="4">
      <formula>Q9="一部入金"</formula>
    </cfRule>
    <cfRule type="expression" dxfId="4" priority="5">
      <formula>Q9="未入金"</formula>
    </cfRule>
    <cfRule type="expression" dxfId="3" priority="6">
      <formula>Q9="入金済"</formula>
    </cfRule>
  </conditionalFormatting>
  <conditionalFormatting sqref="R9:R208">
    <cfRule type="expression" dxfId="2" priority="7">
      <formula>AND(ISNUMBER(R9),R9&lt;0)</formula>
    </cfRule>
    <cfRule type="expression" dxfId="1" priority="8">
      <formula>AND(ISNUMBER(R9),R9&lt;=$V$2)</formula>
    </cfRule>
  </conditionalFormatting>
  <dataValidations count="3">
    <dataValidation type="list" allowBlank="1" sqref="G9:G208" xr:uid="{00000000-0002-0000-0000-000000000000}">
      <formula1>担当者リスト</formula1>
      <formula2>0</formula2>
    </dataValidation>
    <dataValidation type="date" operator="greaterThan" allowBlank="1" showErrorMessage="1" error="日付を入力してください（例：2026/10/30）" sqref="D9:D208 K9:K208 M9:M208" xr:uid="{00000000-0002-0000-0000-000001000000}">
      <formula1>36526</formula1>
      <formula2>0</formula2>
    </dataValidation>
    <dataValidation type="whole" operator="greaterThanOrEqual" allowBlank="1" showErrorMessage="1" error="0以上の整数を入力してください" sqref="H9:H208 N9:O208" xr:uid="{00000000-0002-0000-0000-000002000000}">
      <formula1>0</formula1>
      <formula2>0</formula2>
    </dataValidation>
  </dataValidations>
  <hyperlinks>
    <hyperlink ref="A1" r:id="rId1" display="テンプレート倉庫" xr:uid="{740ADBF3-4460-4A06-A9CB-353173E4C9D6}"/>
  </hyperlinks>
  <pageMargins left="0.31496062992125984" right="0.31496062992125984" top="0.39370078740157483" bottom="0.23622047244094491" header="0.31496062992125984" footer="0.19685039370078741"/>
  <pageSetup scale="58" fitToHeight="0" orientation="landscape" horizontalDpi="300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7"/>
  <sheetViews>
    <sheetView showGridLines="0" zoomScaleNormal="100" workbookViewId="0"/>
  </sheetViews>
  <sheetFormatPr defaultColWidth="8.7109375" defaultRowHeight="15"/>
  <cols>
    <col min="1" max="1" width="2" customWidth="1"/>
    <col min="2" max="2" width="14" customWidth="1"/>
    <col min="3" max="3" width="11.85546875" customWidth="1"/>
    <col min="4" max="8" width="13.85546875" customWidth="1"/>
  </cols>
  <sheetData>
    <row r="1" spans="1:35" s="34" customFormat="1" ht="45" customHeight="1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ht="20.25">
      <c r="B2" s="12" t="s">
        <v>63</v>
      </c>
    </row>
    <row r="4" spans="1:35">
      <c r="B4" s="13" t="s">
        <v>64</v>
      </c>
      <c r="C4" s="44">
        <v>46113</v>
      </c>
      <c r="D4" s="14" t="s">
        <v>65</v>
      </c>
    </row>
    <row r="6" spans="1:35" ht="30" customHeight="1">
      <c r="B6" s="6" t="s">
        <v>66</v>
      </c>
      <c r="C6" s="6" t="s">
        <v>1</v>
      </c>
      <c r="D6" s="6" t="s">
        <v>17</v>
      </c>
      <c r="E6" s="6" t="s">
        <v>21</v>
      </c>
      <c r="F6" s="6" t="s">
        <v>67</v>
      </c>
      <c r="G6" s="6" t="s">
        <v>68</v>
      </c>
      <c r="H6" s="45" t="s">
        <v>95</v>
      </c>
    </row>
    <row r="7" spans="1:35">
      <c r="B7" s="15">
        <f>EDATE($C$4,0)</f>
        <v>46113</v>
      </c>
      <c r="C7" s="16">
        <f>COUNTIFS(請求台帳!$D$9:$D$208,"&gt;="&amp;EDATE($C$4,0),請求台帳!$D$9:$D$208,"&lt;"&amp;EDATE($C$4,1))</f>
        <v>0</v>
      </c>
      <c r="D7" s="17">
        <f>SUMIFS(請求台帳!$J$9:$J$208,請求台帳!$D$9:$D$208,"&gt;="&amp;EDATE($C$4,0),請求台帳!$D$9:$D$208,"&lt;"&amp;EDATE($C$4,1))</f>
        <v>0</v>
      </c>
      <c r="E7" s="17">
        <f>SUMIFS(請求台帳!$N$9:$N$208,請求台帳!$M$9:$M$208,"&gt;="&amp;EDATE($C$4,0),請求台帳!$M$9:$M$208,"&lt;"&amp;EDATE($C$4,1))</f>
        <v>0</v>
      </c>
      <c r="F7" s="17">
        <f>SUMIFS(請求台帳!$J$9:$J$208,請求台帳!$L$9:$L$208,"&gt;="&amp;EDATE($C$4,0),請求台帳!$L$9:$L$208,"&lt;"&amp;EDATE($C$4,1))</f>
        <v>0</v>
      </c>
      <c r="G7" s="17">
        <f>SUMIFS(請求台帳!$P$9:$P$208,請求台帳!$L$9:$L$208,"&gt;="&amp;EDATE($C$4,0),請求台帳!$L$9:$L$208,"&lt;"&amp;EDATE($C$4,1),請求台帳!$P$9:$P$208,"&gt;0")</f>
        <v>0</v>
      </c>
      <c r="H7" s="18" t="str">
        <f t="shared" ref="H7:H19" si="0">IF(F7=0,"",1-G7/F7)</f>
        <v/>
      </c>
    </row>
    <row r="8" spans="1:35">
      <c r="B8" s="15">
        <f>EDATE($C$4,1)</f>
        <v>46143</v>
      </c>
      <c r="C8" s="16">
        <f>COUNTIFS(請求台帳!$D$9:$D$208,"&gt;="&amp;EDATE($C$4,1),請求台帳!$D$9:$D$208,"&lt;"&amp;EDATE($C$4,2))</f>
        <v>0</v>
      </c>
      <c r="D8" s="17">
        <f>SUMIFS(請求台帳!$J$9:$J$208,請求台帳!$D$9:$D$208,"&gt;="&amp;EDATE($C$4,1),請求台帳!$D$9:$D$208,"&lt;"&amp;EDATE($C$4,2))</f>
        <v>0</v>
      </c>
      <c r="E8" s="17">
        <f>SUMIFS(請求台帳!$N$9:$N$208,請求台帳!$M$9:$M$208,"&gt;="&amp;EDATE($C$4,1),請求台帳!$M$9:$M$208,"&lt;"&amp;EDATE($C$4,2))</f>
        <v>0</v>
      </c>
      <c r="F8" s="17">
        <f>SUMIFS(請求台帳!$J$9:$J$208,請求台帳!$L$9:$L$208,"&gt;="&amp;EDATE($C$4,1),請求台帳!$L$9:$L$208,"&lt;"&amp;EDATE($C$4,2))</f>
        <v>0</v>
      </c>
      <c r="G8" s="17">
        <f>SUMIFS(請求台帳!$P$9:$P$208,請求台帳!$L$9:$L$208,"&gt;="&amp;EDATE($C$4,1),請求台帳!$L$9:$L$208,"&lt;"&amp;EDATE($C$4,2),請求台帳!$P$9:$P$208,"&gt;0")</f>
        <v>0</v>
      </c>
      <c r="H8" s="18" t="str">
        <f t="shared" si="0"/>
        <v/>
      </c>
    </row>
    <row r="9" spans="1:35">
      <c r="B9" s="15">
        <f>EDATE($C$4,2)</f>
        <v>46174</v>
      </c>
      <c r="C9" s="16">
        <f>COUNTIFS(請求台帳!$D$9:$D$208,"&gt;="&amp;EDATE($C$4,2),請求台帳!$D$9:$D$208,"&lt;"&amp;EDATE($C$4,3))</f>
        <v>0</v>
      </c>
      <c r="D9" s="17">
        <f>SUMIFS(請求台帳!$J$9:$J$208,請求台帳!$D$9:$D$208,"&gt;="&amp;EDATE($C$4,2),請求台帳!$D$9:$D$208,"&lt;"&amp;EDATE($C$4,3))</f>
        <v>0</v>
      </c>
      <c r="E9" s="17">
        <f>SUMIFS(請求台帳!$N$9:$N$208,請求台帳!$M$9:$M$208,"&gt;="&amp;EDATE($C$4,2),請求台帳!$M$9:$M$208,"&lt;"&amp;EDATE($C$4,3))</f>
        <v>0</v>
      </c>
      <c r="F9" s="17">
        <f>SUMIFS(請求台帳!$J$9:$J$208,請求台帳!$L$9:$L$208,"&gt;="&amp;EDATE($C$4,2),請求台帳!$L$9:$L$208,"&lt;"&amp;EDATE($C$4,3))</f>
        <v>0</v>
      </c>
      <c r="G9" s="17">
        <f>SUMIFS(請求台帳!$P$9:$P$208,請求台帳!$L$9:$L$208,"&gt;="&amp;EDATE($C$4,2),請求台帳!$L$9:$L$208,"&lt;"&amp;EDATE($C$4,3),請求台帳!$P$9:$P$208,"&gt;0")</f>
        <v>0</v>
      </c>
      <c r="H9" s="18" t="str">
        <f t="shared" si="0"/>
        <v/>
      </c>
    </row>
    <row r="10" spans="1:35">
      <c r="B10" s="15">
        <f>EDATE($C$4,3)</f>
        <v>46204</v>
      </c>
      <c r="C10" s="16">
        <f>COUNTIFS(請求台帳!$D$9:$D$208,"&gt;="&amp;EDATE($C$4,3),請求台帳!$D$9:$D$208,"&lt;"&amp;EDATE($C$4,4))</f>
        <v>0</v>
      </c>
      <c r="D10" s="17">
        <f>SUMIFS(請求台帳!$J$9:$J$208,請求台帳!$D$9:$D$208,"&gt;="&amp;EDATE($C$4,3),請求台帳!$D$9:$D$208,"&lt;"&amp;EDATE($C$4,4))</f>
        <v>0</v>
      </c>
      <c r="E10" s="17">
        <f>SUMIFS(請求台帳!$N$9:$N$208,請求台帳!$M$9:$M$208,"&gt;="&amp;EDATE($C$4,3),請求台帳!$M$9:$M$208,"&lt;"&amp;EDATE($C$4,4))</f>
        <v>0</v>
      </c>
      <c r="F10" s="17">
        <f>SUMIFS(請求台帳!$J$9:$J$208,請求台帳!$L$9:$L$208,"&gt;="&amp;EDATE($C$4,3),請求台帳!$L$9:$L$208,"&lt;"&amp;EDATE($C$4,4))</f>
        <v>0</v>
      </c>
      <c r="G10" s="17">
        <f>SUMIFS(請求台帳!$P$9:$P$208,請求台帳!$L$9:$L$208,"&gt;="&amp;EDATE($C$4,3),請求台帳!$L$9:$L$208,"&lt;"&amp;EDATE($C$4,4),請求台帳!$P$9:$P$208,"&gt;0")</f>
        <v>0</v>
      </c>
      <c r="H10" s="18" t="str">
        <f t="shared" si="0"/>
        <v/>
      </c>
    </row>
    <row r="11" spans="1:35">
      <c r="B11" s="15">
        <f>EDATE($C$4,4)</f>
        <v>46235</v>
      </c>
      <c r="C11" s="16">
        <f>COUNTIFS(請求台帳!$D$9:$D$208,"&gt;="&amp;EDATE($C$4,4),請求台帳!$D$9:$D$208,"&lt;"&amp;EDATE($C$4,5))</f>
        <v>2</v>
      </c>
      <c r="D11" s="17">
        <f>SUMIFS(請求台帳!$J$9:$J$208,請求台帳!$D$9:$D$208,"&gt;="&amp;EDATE($C$4,4),請求台帳!$D$9:$D$208,"&lt;"&amp;EDATE($C$4,5))</f>
        <v>209000</v>
      </c>
      <c r="E11" s="17">
        <f>SUMIFS(請求台帳!$N$9:$N$208,請求台帳!$M$9:$M$208,"&gt;="&amp;EDATE($C$4,4),請求台帳!$M$9:$M$208,"&lt;"&amp;EDATE($C$4,5))</f>
        <v>0</v>
      </c>
      <c r="F11" s="17">
        <f>SUMIFS(請求台帳!$J$9:$J$208,請求台帳!$L$9:$L$208,"&gt;="&amp;EDATE($C$4,4),請求台帳!$L$9:$L$208,"&lt;"&amp;EDATE($C$4,5))</f>
        <v>0</v>
      </c>
      <c r="G11" s="17">
        <f>SUMIFS(請求台帳!$P$9:$P$208,請求台帳!$L$9:$L$208,"&gt;="&amp;EDATE($C$4,4),請求台帳!$L$9:$L$208,"&lt;"&amp;EDATE($C$4,5),請求台帳!$P$9:$P$208,"&gt;0")</f>
        <v>0</v>
      </c>
      <c r="H11" s="18" t="str">
        <f t="shared" si="0"/>
        <v/>
      </c>
    </row>
    <row r="12" spans="1:35">
      <c r="B12" s="15">
        <f>EDATE($C$4,5)</f>
        <v>46266</v>
      </c>
      <c r="C12" s="16">
        <f>COUNTIFS(請求台帳!$D$9:$D$208,"&gt;="&amp;EDATE($C$4,5),請求台帳!$D$9:$D$208,"&lt;"&amp;EDATE($C$4,6))</f>
        <v>2</v>
      </c>
      <c r="D12" s="17">
        <f>SUMIFS(請求台帳!$J$9:$J$208,請求台帳!$D$9:$D$208,"&gt;="&amp;EDATE($C$4,5),請求台帳!$D$9:$D$208,"&lt;"&amp;EDATE($C$4,6))</f>
        <v>154000</v>
      </c>
      <c r="E12" s="17">
        <f>SUMIFS(請求台帳!$N$9:$N$208,請求台帳!$M$9:$M$208,"&gt;="&amp;EDATE($C$4,5),請求台帳!$M$9:$M$208,"&lt;"&amp;EDATE($C$4,6))</f>
        <v>33000</v>
      </c>
      <c r="F12" s="17">
        <f>SUMIFS(請求台帳!$J$9:$J$208,請求台帳!$L$9:$L$208,"&gt;="&amp;EDATE($C$4,5),請求台帳!$L$9:$L$208,"&lt;"&amp;EDATE($C$4,6))</f>
        <v>209000</v>
      </c>
      <c r="G12" s="17">
        <f>SUMIFS(請求台帳!$P$9:$P$208,請求台帳!$L$9:$L$208,"&gt;="&amp;EDATE($C$4,5),請求台帳!$L$9:$L$208,"&lt;"&amp;EDATE($C$4,6),請求台帳!$P$9:$P$208,"&gt;0")</f>
        <v>176000</v>
      </c>
      <c r="H12" s="18">
        <f t="shared" si="0"/>
        <v>0.15789473684210531</v>
      </c>
    </row>
    <row r="13" spans="1:35">
      <c r="B13" s="15">
        <f>EDATE($C$4,6)</f>
        <v>46296</v>
      </c>
      <c r="C13" s="16">
        <f>COUNTIFS(請求台帳!$D$9:$D$208,"&gt;="&amp;EDATE($C$4,6),請求台帳!$D$9:$D$208,"&lt;"&amp;EDATE($C$4,7))</f>
        <v>4</v>
      </c>
      <c r="D13" s="17">
        <f>SUMIFS(請求台帳!$J$9:$J$208,請求台帳!$D$9:$D$208,"&gt;="&amp;EDATE($C$4,6),請求台帳!$D$9:$D$208,"&lt;"&amp;EDATE($C$4,7))</f>
        <v>1666500</v>
      </c>
      <c r="E13" s="17">
        <f>SUMIFS(請求台帳!$N$9:$N$208,請求台帳!$M$9:$M$208,"&gt;="&amp;EDATE($C$4,6),請求台帳!$M$9:$M$208,"&lt;"&amp;EDATE($C$4,7))</f>
        <v>303340</v>
      </c>
      <c r="F13" s="17">
        <f>SUMIFS(請求台帳!$J$9:$J$208,請求台帳!$L$9:$L$208,"&gt;="&amp;EDATE($C$4,6),請求台帳!$L$9:$L$208,"&lt;"&amp;EDATE($C$4,7))</f>
        <v>154000</v>
      </c>
      <c r="G13" s="17">
        <f>SUMIFS(請求台帳!$P$9:$P$208,請求台帳!$L$9:$L$208,"&gt;="&amp;EDATE($C$4,6),請求台帳!$L$9:$L$208,"&lt;"&amp;EDATE($C$4,7),請求台帳!$P$9:$P$208,"&gt;0")</f>
        <v>0</v>
      </c>
      <c r="H13" s="18">
        <f t="shared" si="0"/>
        <v>1</v>
      </c>
    </row>
    <row r="14" spans="1:35">
      <c r="B14" s="15">
        <f>EDATE($C$4,7)</f>
        <v>46327</v>
      </c>
      <c r="C14" s="16">
        <f>COUNTIFS(請求台帳!$D$9:$D$208,"&gt;="&amp;EDATE($C$4,7),請求台帳!$D$9:$D$208,"&lt;"&amp;EDATE($C$4,8))</f>
        <v>0</v>
      </c>
      <c r="D14" s="17">
        <f>SUMIFS(請求台帳!$J$9:$J$208,請求台帳!$D$9:$D$208,"&gt;="&amp;EDATE($C$4,7),請求台帳!$D$9:$D$208,"&lt;"&amp;EDATE($C$4,8))</f>
        <v>0</v>
      </c>
      <c r="E14" s="17">
        <f>SUMIFS(請求台帳!$N$9:$N$208,請求台帳!$M$9:$M$208,"&gt;="&amp;EDATE($C$4,7),請求台帳!$M$9:$M$208,"&lt;"&amp;EDATE($C$4,8))</f>
        <v>0</v>
      </c>
      <c r="F14" s="17">
        <f>SUMIFS(請求台帳!$J$9:$J$208,請求台帳!$L$9:$L$208,"&gt;="&amp;EDATE($C$4,7),請求台帳!$L$9:$L$208,"&lt;"&amp;EDATE($C$4,8))</f>
        <v>1666500</v>
      </c>
      <c r="G14" s="17">
        <f>SUMIFS(請求台帳!$P$9:$P$208,請求台帳!$L$9:$L$208,"&gt;="&amp;EDATE($C$4,7),請求台帳!$L$9:$L$208,"&lt;"&amp;EDATE($C$4,8),請求台帳!$P$9:$P$208,"&gt;0")</f>
        <v>1516500</v>
      </c>
      <c r="H14" s="18">
        <f t="shared" si="0"/>
        <v>9.0009000900090008E-2</v>
      </c>
    </row>
    <row r="15" spans="1:35">
      <c r="B15" s="15">
        <f>EDATE($C$4,8)</f>
        <v>46357</v>
      </c>
      <c r="C15" s="16">
        <f>COUNTIFS(請求台帳!$D$9:$D$208,"&gt;="&amp;EDATE($C$4,8),請求台帳!$D$9:$D$208,"&lt;"&amp;EDATE($C$4,9))</f>
        <v>0</v>
      </c>
      <c r="D15" s="17">
        <f>SUMIFS(請求台帳!$J$9:$J$208,請求台帳!$D$9:$D$208,"&gt;="&amp;EDATE($C$4,8),請求台帳!$D$9:$D$208,"&lt;"&amp;EDATE($C$4,9))</f>
        <v>0</v>
      </c>
      <c r="E15" s="17">
        <f>SUMIFS(請求台帳!$N$9:$N$208,請求台帳!$M$9:$M$208,"&gt;="&amp;EDATE($C$4,8),請求台帳!$M$9:$M$208,"&lt;"&amp;EDATE($C$4,9))</f>
        <v>0</v>
      </c>
      <c r="F15" s="17">
        <f>SUMIFS(請求台帳!$J$9:$J$208,請求台帳!$L$9:$L$208,"&gt;="&amp;EDATE($C$4,8),請求台帳!$L$9:$L$208,"&lt;"&amp;EDATE($C$4,9))</f>
        <v>0</v>
      </c>
      <c r="G15" s="17">
        <f>SUMIFS(請求台帳!$P$9:$P$208,請求台帳!$L$9:$L$208,"&gt;="&amp;EDATE($C$4,8),請求台帳!$L$9:$L$208,"&lt;"&amp;EDATE($C$4,9),請求台帳!$P$9:$P$208,"&gt;0")</f>
        <v>0</v>
      </c>
      <c r="H15" s="18" t="str">
        <f t="shared" si="0"/>
        <v/>
      </c>
    </row>
    <row r="16" spans="1:35">
      <c r="B16" s="15">
        <f>EDATE($C$4,9)</f>
        <v>46388</v>
      </c>
      <c r="C16" s="16">
        <f>COUNTIFS(請求台帳!$D$9:$D$208,"&gt;="&amp;EDATE($C$4,9),請求台帳!$D$9:$D$208,"&lt;"&amp;EDATE($C$4,10))</f>
        <v>0</v>
      </c>
      <c r="D16" s="17">
        <f>SUMIFS(請求台帳!$J$9:$J$208,請求台帳!$D$9:$D$208,"&gt;="&amp;EDATE($C$4,9),請求台帳!$D$9:$D$208,"&lt;"&amp;EDATE($C$4,10))</f>
        <v>0</v>
      </c>
      <c r="E16" s="17">
        <f>SUMIFS(請求台帳!$N$9:$N$208,請求台帳!$M$9:$M$208,"&gt;="&amp;EDATE($C$4,9),請求台帳!$M$9:$M$208,"&lt;"&amp;EDATE($C$4,10))</f>
        <v>0</v>
      </c>
      <c r="F16" s="17">
        <f>SUMIFS(請求台帳!$J$9:$J$208,請求台帳!$L$9:$L$208,"&gt;="&amp;EDATE($C$4,9),請求台帳!$L$9:$L$208,"&lt;"&amp;EDATE($C$4,10))</f>
        <v>0</v>
      </c>
      <c r="G16" s="17">
        <f>SUMIFS(請求台帳!$P$9:$P$208,請求台帳!$L$9:$L$208,"&gt;="&amp;EDATE($C$4,9),請求台帳!$L$9:$L$208,"&lt;"&amp;EDATE($C$4,10),請求台帳!$P$9:$P$208,"&gt;0")</f>
        <v>0</v>
      </c>
      <c r="H16" s="18" t="str">
        <f t="shared" si="0"/>
        <v/>
      </c>
    </row>
    <row r="17" spans="2:8">
      <c r="B17" s="15">
        <f>EDATE($C$4,10)</f>
        <v>46419</v>
      </c>
      <c r="C17" s="16">
        <f>COUNTIFS(請求台帳!$D$9:$D$208,"&gt;="&amp;EDATE($C$4,10),請求台帳!$D$9:$D$208,"&lt;"&amp;EDATE($C$4,11))</f>
        <v>0</v>
      </c>
      <c r="D17" s="17">
        <f>SUMIFS(請求台帳!$J$9:$J$208,請求台帳!$D$9:$D$208,"&gt;="&amp;EDATE($C$4,10),請求台帳!$D$9:$D$208,"&lt;"&amp;EDATE($C$4,11))</f>
        <v>0</v>
      </c>
      <c r="E17" s="17">
        <f>SUMIFS(請求台帳!$N$9:$N$208,請求台帳!$M$9:$M$208,"&gt;="&amp;EDATE($C$4,10),請求台帳!$M$9:$M$208,"&lt;"&amp;EDATE($C$4,11))</f>
        <v>0</v>
      </c>
      <c r="F17" s="17">
        <f>SUMIFS(請求台帳!$J$9:$J$208,請求台帳!$L$9:$L$208,"&gt;="&amp;EDATE($C$4,10),請求台帳!$L$9:$L$208,"&lt;"&amp;EDATE($C$4,11))</f>
        <v>0</v>
      </c>
      <c r="G17" s="17">
        <f>SUMIFS(請求台帳!$P$9:$P$208,請求台帳!$L$9:$L$208,"&gt;="&amp;EDATE($C$4,10),請求台帳!$L$9:$L$208,"&lt;"&amp;EDATE($C$4,11),請求台帳!$P$9:$P$208,"&gt;0")</f>
        <v>0</v>
      </c>
      <c r="H17" s="18" t="str">
        <f t="shared" si="0"/>
        <v/>
      </c>
    </row>
    <row r="18" spans="2:8">
      <c r="B18" s="15">
        <f>EDATE($C$4,11)</f>
        <v>46447</v>
      </c>
      <c r="C18" s="16">
        <f>COUNTIFS(請求台帳!$D$9:$D$208,"&gt;="&amp;EDATE($C$4,11),請求台帳!$D$9:$D$208,"&lt;"&amp;EDATE($C$4,12))</f>
        <v>0</v>
      </c>
      <c r="D18" s="17">
        <f>SUMIFS(請求台帳!$J$9:$J$208,請求台帳!$D$9:$D$208,"&gt;="&amp;EDATE($C$4,11),請求台帳!$D$9:$D$208,"&lt;"&amp;EDATE($C$4,12))</f>
        <v>0</v>
      </c>
      <c r="E18" s="17">
        <f>SUMIFS(請求台帳!$N$9:$N$208,請求台帳!$M$9:$M$208,"&gt;="&amp;EDATE($C$4,11),請求台帳!$M$9:$M$208,"&lt;"&amp;EDATE($C$4,12))</f>
        <v>0</v>
      </c>
      <c r="F18" s="17">
        <f>SUMIFS(請求台帳!$J$9:$J$208,請求台帳!$L$9:$L$208,"&gt;="&amp;EDATE($C$4,11),請求台帳!$L$9:$L$208,"&lt;"&amp;EDATE($C$4,12))</f>
        <v>0</v>
      </c>
      <c r="G18" s="17">
        <f>SUMIFS(請求台帳!$P$9:$P$208,請求台帳!$L$9:$L$208,"&gt;="&amp;EDATE($C$4,11),請求台帳!$L$9:$L$208,"&lt;"&amp;EDATE($C$4,12),請求台帳!$P$9:$P$208,"&gt;0")</f>
        <v>0</v>
      </c>
      <c r="H18" s="18" t="str">
        <f t="shared" si="0"/>
        <v/>
      </c>
    </row>
    <row r="19" spans="2:8">
      <c r="B19" s="19" t="s">
        <v>69</v>
      </c>
      <c r="C19" s="20">
        <f>SUM(C7:C18)</f>
        <v>8</v>
      </c>
      <c r="D19" s="21">
        <f>SUM(D7:D18)</f>
        <v>2029500</v>
      </c>
      <c r="E19" s="21">
        <f>SUM(E7:E18)</f>
        <v>336340</v>
      </c>
      <c r="F19" s="21">
        <f>SUM(F7:F18)</f>
        <v>2029500</v>
      </c>
      <c r="G19" s="21">
        <f>SUM(G7:G18)</f>
        <v>1692500</v>
      </c>
      <c r="H19" s="22">
        <f t="shared" si="0"/>
        <v>0.16605075141660508</v>
      </c>
    </row>
    <row r="22" spans="2:8" ht="15.75">
      <c r="B22" s="46" t="s">
        <v>94</v>
      </c>
    </row>
    <row r="23" spans="2:8" ht="30" customHeight="1">
      <c r="B23" s="6" t="s">
        <v>70</v>
      </c>
      <c r="C23" s="6" t="s">
        <v>71</v>
      </c>
      <c r="D23" s="6" t="s">
        <v>22</v>
      </c>
      <c r="E23" s="6" t="s">
        <v>72</v>
      </c>
    </row>
    <row r="24" spans="2:8">
      <c r="B24" s="24" t="s">
        <v>73</v>
      </c>
      <c r="C24" s="16">
        <f ca="1">COUNTIFS(請求台帳!$R$9:$R$208,"&gt;=0")</f>
        <v>4</v>
      </c>
      <c r="D24" s="17">
        <f ca="1">SUMIFS(請求台帳!$P$9:$P$208,請求台帳!$R$9:$R$208,"&gt;=0")</f>
        <v>1516500</v>
      </c>
      <c r="E24" s="18">
        <f ca="1">IFERROR(D24/$D$28,"")</f>
        <v>0.89601181683899556</v>
      </c>
    </row>
    <row r="25" spans="2:8">
      <c r="B25" s="25" t="s">
        <v>74</v>
      </c>
      <c r="C25" s="16">
        <f ca="1">COUNTIFS(請求台帳!$R$9:$R$208,"&lt;=-1",請求台帳!$R$9:$R$208,"&gt;=-30")</f>
        <v>1</v>
      </c>
      <c r="D25" s="17">
        <f ca="1">SUMIFS(請求台帳!$P$9:$P$208,請求台帳!$R$9:$R$208,"&lt;=-1",請求台帳!$R$9:$R$208,"&gt;=-30")</f>
        <v>176000</v>
      </c>
      <c r="E25" s="18">
        <f ca="1">IFERROR(D25/$D$28,"")</f>
        <v>0.10398818316100443</v>
      </c>
    </row>
    <row r="26" spans="2:8">
      <c r="B26" s="25" t="s">
        <v>75</v>
      </c>
      <c r="C26" s="16">
        <f ca="1">COUNTIFS(請求台帳!$R$9:$R$208,"&lt;=-31",請求台帳!$R$9:$R$208,"&gt;=-60")</f>
        <v>0</v>
      </c>
      <c r="D26" s="17">
        <f ca="1">SUMIFS(請求台帳!$P$9:$P$208,請求台帳!$R$9:$R$208,"&lt;=-31",請求台帳!$R$9:$R$208,"&gt;=-60")</f>
        <v>0</v>
      </c>
      <c r="E26" s="18">
        <f ca="1">IFERROR(D26/$D$28,"")</f>
        <v>0</v>
      </c>
    </row>
    <row r="27" spans="2:8">
      <c r="B27" s="25" t="s">
        <v>76</v>
      </c>
      <c r="C27" s="16">
        <f ca="1">COUNTIFS(請求台帳!$R$9:$R$208,"&lt;=-61")</f>
        <v>0</v>
      </c>
      <c r="D27" s="17">
        <f ca="1">SUMIFS(請求台帳!$P$9:$P$208,請求台帳!$R$9:$R$208,"&lt;=-61")</f>
        <v>0</v>
      </c>
      <c r="E27" s="18">
        <f ca="1">IFERROR(D27/$D$28,"")</f>
        <v>0</v>
      </c>
    </row>
    <row r="28" spans="2:8">
      <c r="B28" s="26" t="s">
        <v>69</v>
      </c>
      <c r="C28" s="20">
        <f ca="1">SUM(C24:C27)</f>
        <v>5</v>
      </c>
      <c r="D28" s="21">
        <f ca="1">SUM(D24:D27)</f>
        <v>1692500</v>
      </c>
      <c r="E28" s="22">
        <f ca="1">IF(D28=0,"",1)</f>
        <v>1</v>
      </c>
    </row>
    <row r="31" spans="2:8" ht="15.75">
      <c r="B31" s="23" t="s">
        <v>77</v>
      </c>
    </row>
    <row r="32" spans="2:8" ht="30" customHeight="1">
      <c r="B32" s="6" t="s">
        <v>14</v>
      </c>
      <c r="C32" s="6" t="s">
        <v>1</v>
      </c>
      <c r="D32" s="6" t="s">
        <v>17</v>
      </c>
      <c r="E32" s="6" t="s">
        <v>21</v>
      </c>
      <c r="F32" s="6" t="s">
        <v>4</v>
      </c>
      <c r="G32" s="6" t="s">
        <v>5</v>
      </c>
    </row>
    <row r="33" spans="2:7">
      <c r="B33" s="27" t="str">
        <f>IF(設定!B9="","",設定!B9)</f>
        <v>佐藤</v>
      </c>
      <c r="C33" s="16">
        <f>IF($B33="","",COUNTIFS(請求台帳!$G$9:$G$208,$B33,請求台帳!$D$9:$D$208,"&lt;&gt;"))</f>
        <v>3</v>
      </c>
      <c r="D33" s="17">
        <f>IF($B33="","",SUMIFS(請求台帳!$J$9:$J$208,請求台帳!$G$9:$G$208,$B33))</f>
        <v>99000</v>
      </c>
      <c r="E33" s="17">
        <f>IF($B33="","",SUMIFS(請求台帳!$N$9:$N$208,請求台帳!$G$9:$G$208,$B33))</f>
        <v>66000</v>
      </c>
      <c r="F33" s="17">
        <f>IF($B33="","",SUMIFS(請求台帳!$P$9:$P$208,請求台帳!$G$9:$G$208,$B33,請求台帳!$P$9:$P$208,"&gt;0"))</f>
        <v>33000</v>
      </c>
      <c r="G33" s="16">
        <f ca="1">IF($B33="","",COUNTIFS(請求台帳!$G$9:$G$208,$B33,請求台帳!$Q$9:$Q$208,"期日超過"))</f>
        <v>0</v>
      </c>
    </row>
    <row r="34" spans="2:7">
      <c r="B34" s="27" t="str">
        <f>IF(設定!B10="","",設定!B10)</f>
        <v>鈴木</v>
      </c>
      <c r="C34" s="16">
        <f>IF($B34="","",COUNTIFS(請求台帳!$G$9:$G$208,$B34,請求台帳!$D$9:$D$208,"&lt;&gt;"))</f>
        <v>0</v>
      </c>
      <c r="D34" s="17">
        <f>IF($B34="","",SUMIFS(請求台帳!$J$9:$J$208,請求台帳!$G$9:$G$208,$B34))</f>
        <v>0</v>
      </c>
      <c r="E34" s="17">
        <f>IF($B34="","",SUMIFS(請求台帳!$N$9:$N$208,請求台帳!$G$9:$G$208,$B34))</f>
        <v>0</v>
      </c>
      <c r="F34" s="17">
        <f>IF($B34="","",SUMIFS(請求台帳!$P$9:$P$208,請求台帳!$G$9:$G$208,$B34,請求台帳!$P$9:$P$208,"&gt;0"))</f>
        <v>0</v>
      </c>
      <c r="G34" s="16">
        <f>IF($B34="","",COUNTIFS(請求台帳!$G$9:$G$208,$B34,請求台帳!$Q$9:$Q$208,"期日超過"))</f>
        <v>0</v>
      </c>
    </row>
    <row r="35" spans="2:7">
      <c r="B35" s="27" t="str">
        <f>IF(設定!B11="","",設定!B11)</f>
        <v>高橋</v>
      </c>
      <c r="C35" s="16">
        <f>IF($B35="","",COUNTIFS(請求台帳!$G$9:$G$208,$B35,請求台帳!$D$9:$D$208,"&lt;&gt;"))</f>
        <v>3</v>
      </c>
      <c r="D35" s="17">
        <f>IF($B35="","",SUMIFS(請求台帳!$J$9:$J$208,請求台帳!$G$9:$G$208,$B35))</f>
        <v>544500</v>
      </c>
      <c r="E35" s="17">
        <f>IF($B35="","",SUMIFS(請求台帳!$N$9:$N$208,請求台帳!$G$9:$G$208,$B35))</f>
        <v>120340</v>
      </c>
      <c r="F35" s="17">
        <f>IF($B35="","",SUMIFS(請求台帳!$P$9:$P$208,請求台帳!$G$9:$G$208,$B35,請求台帳!$P$9:$P$208,"&gt;0"))</f>
        <v>423500</v>
      </c>
      <c r="G35" s="16">
        <f ca="1">IF($B35="","",COUNTIFS(請求台帳!$G$9:$G$208,$B35,請求台帳!$Q$9:$Q$208,"期日超過"))</f>
        <v>1</v>
      </c>
    </row>
    <row r="36" spans="2:7">
      <c r="B36" s="27" t="str">
        <f>IF(設定!B12="","",設定!B12)</f>
        <v>田中</v>
      </c>
      <c r="C36" s="16">
        <f>IF($B36="","",COUNTIFS(請求台帳!$G$9:$G$208,$B36,請求台帳!$D$9:$D$208,"&lt;&gt;"))</f>
        <v>1</v>
      </c>
      <c r="D36" s="17">
        <f>IF($B36="","",SUMIFS(請求台帳!$J$9:$J$208,請求台帳!$G$9:$G$208,$B36))</f>
        <v>1078000</v>
      </c>
      <c r="E36" s="17">
        <f>IF($B36="","",SUMIFS(請求台帳!$N$9:$N$208,請求台帳!$G$9:$G$208,$B36))</f>
        <v>0</v>
      </c>
      <c r="F36" s="17">
        <f>IF($B36="","",SUMIFS(請求台帳!$P$9:$P$208,請求台帳!$G$9:$G$208,$B36,請求台帳!$P$9:$P$208,"&gt;0"))</f>
        <v>1078000</v>
      </c>
      <c r="G36" s="16">
        <f ca="1">IF($B36="","",COUNTIFS(請求台帳!$G$9:$G$208,$B36,請求台帳!$Q$9:$Q$208,"期日超過"))</f>
        <v>0</v>
      </c>
    </row>
    <row r="37" spans="2:7">
      <c r="B37" s="27" t="str">
        <f>IF(設定!B13="","",設定!B13)</f>
        <v>伊藤</v>
      </c>
      <c r="C37" s="16">
        <f>IF($B37="","",COUNTIFS(請求台帳!$G$9:$G$208,$B37,請求台帳!$D$9:$D$208,"&lt;&gt;"))</f>
        <v>1</v>
      </c>
      <c r="D37" s="17">
        <f>IF($B37="","",SUMIFS(請求台帳!$J$9:$J$208,請求台帳!$G$9:$G$208,$B37))</f>
        <v>308000</v>
      </c>
      <c r="E37" s="17">
        <f>IF($B37="","",SUMIFS(請求台帳!$N$9:$N$208,請求台帳!$G$9:$G$208,$B37))</f>
        <v>150000</v>
      </c>
      <c r="F37" s="17">
        <f>IF($B37="","",SUMIFS(請求台帳!$P$9:$P$208,請求台帳!$G$9:$G$208,$B37,請求台帳!$P$9:$P$208,"&gt;0"))</f>
        <v>158000</v>
      </c>
      <c r="G37" s="16">
        <f ca="1">IF($B37="","",COUNTIFS(請求台帳!$G$9:$G$208,$B37,請求台帳!$Q$9:$Q$208,"期日超過"))</f>
        <v>0</v>
      </c>
    </row>
    <row r="38" spans="2:7">
      <c r="B38" s="27" t="str">
        <f>IF(設定!B14="","",設定!B14)</f>
        <v/>
      </c>
      <c r="C38" s="16" t="str">
        <f>IF($B38="","",COUNTIFS(請求台帳!$G$9:$G$208,$B38,請求台帳!$D$9:$D$208,"&lt;&gt;"))</f>
        <v/>
      </c>
      <c r="D38" s="17" t="str">
        <f>IF($B38="","",SUMIFS(請求台帳!$J$9:$J$208,請求台帳!$G$9:$G$208,$B38))</f>
        <v/>
      </c>
      <c r="E38" s="17" t="str">
        <f>IF($B38="","",SUMIFS(請求台帳!$N$9:$N$208,請求台帳!$G$9:$G$208,$B38))</f>
        <v/>
      </c>
      <c r="F38" s="17" t="str">
        <f>IF($B38="","",SUMIFS(請求台帳!$P$9:$P$208,請求台帳!$G$9:$G$208,$B38,請求台帳!$P$9:$P$208,"&gt;0"))</f>
        <v/>
      </c>
      <c r="G38" s="16" t="str">
        <f>IF($B38="","",COUNTIFS(請求台帳!$G$9:$G$208,$B38,請求台帳!$Q$9:$Q$208,"期日超過"))</f>
        <v/>
      </c>
    </row>
    <row r="39" spans="2:7">
      <c r="B39" s="27" t="str">
        <f>IF(設定!B15="","",設定!B15)</f>
        <v/>
      </c>
      <c r="C39" s="16" t="str">
        <f>IF($B39="","",COUNTIFS(請求台帳!$G$9:$G$208,$B39,請求台帳!$D$9:$D$208,"&lt;&gt;"))</f>
        <v/>
      </c>
      <c r="D39" s="17" t="str">
        <f>IF($B39="","",SUMIFS(請求台帳!$J$9:$J$208,請求台帳!$G$9:$G$208,$B39))</f>
        <v/>
      </c>
      <c r="E39" s="17" t="str">
        <f>IF($B39="","",SUMIFS(請求台帳!$N$9:$N$208,請求台帳!$G$9:$G$208,$B39))</f>
        <v/>
      </c>
      <c r="F39" s="17" t="str">
        <f>IF($B39="","",SUMIFS(請求台帳!$P$9:$P$208,請求台帳!$G$9:$G$208,$B39,請求台帳!$P$9:$P$208,"&gt;0"))</f>
        <v/>
      </c>
      <c r="G39" s="16" t="str">
        <f>IF($B39="","",COUNTIFS(請求台帳!$G$9:$G$208,$B39,請求台帳!$Q$9:$Q$208,"期日超過"))</f>
        <v/>
      </c>
    </row>
    <row r="40" spans="2:7">
      <c r="B40" s="27" t="str">
        <f>IF(設定!B16="","",設定!B16)</f>
        <v/>
      </c>
      <c r="C40" s="16" t="str">
        <f>IF($B40="","",COUNTIFS(請求台帳!$G$9:$G$208,$B40,請求台帳!$D$9:$D$208,"&lt;&gt;"))</f>
        <v/>
      </c>
      <c r="D40" s="17" t="str">
        <f>IF($B40="","",SUMIFS(請求台帳!$J$9:$J$208,請求台帳!$G$9:$G$208,$B40))</f>
        <v/>
      </c>
      <c r="E40" s="17" t="str">
        <f>IF($B40="","",SUMIFS(請求台帳!$N$9:$N$208,請求台帳!$G$9:$G$208,$B40))</f>
        <v/>
      </c>
      <c r="F40" s="17" t="str">
        <f>IF($B40="","",SUMIFS(請求台帳!$P$9:$P$208,請求台帳!$G$9:$G$208,$B40,請求台帳!$P$9:$P$208,"&gt;0"))</f>
        <v/>
      </c>
      <c r="G40" s="16" t="str">
        <f>IF($B40="","",COUNTIFS(請求台帳!$G$9:$G$208,$B40,請求台帳!$Q$9:$Q$208,"期日超過"))</f>
        <v/>
      </c>
    </row>
    <row r="41" spans="2:7">
      <c r="B41" s="27" t="str">
        <f>IF(設定!B17="","",設定!B17)</f>
        <v/>
      </c>
      <c r="C41" s="16" t="str">
        <f>IF($B41="","",COUNTIFS(請求台帳!$G$9:$G$208,$B41,請求台帳!$D$9:$D$208,"&lt;&gt;"))</f>
        <v/>
      </c>
      <c r="D41" s="17" t="str">
        <f>IF($B41="","",SUMIFS(請求台帳!$J$9:$J$208,請求台帳!$G$9:$G$208,$B41))</f>
        <v/>
      </c>
      <c r="E41" s="17" t="str">
        <f>IF($B41="","",SUMIFS(請求台帳!$N$9:$N$208,請求台帳!$G$9:$G$208,$B41))</f>
        <v/>
      </c>
      <c r="F41" s="17" t="str">
        <f>IF($B41="","",SUMIFS(請求台帳!$P$9:$P$208,請求台帳!$G$9:$G$208,$B41,請求台帳!$P$9:$P$208,"&gt;0"))</f>
        <v/>
      </c>
      <c r="G41" s="16" t="str">
        <f>IF($B41="","",COUNTIFS(請求台帳!$G$9:$G$208,$B41,請求台帳!$Q$9:$Q$208,"期日超過"))</f>
        <v/>
      </c>
    </row>
    <row r="42" spans="2:7">
      <c r="B42" s="27" t="str">
        <f>IF(設定!B18="","",設定!B18)</f>
        <v/>
      </c>
      <c r="C42" s="16" t="str">
        <f>IF($B42="","",COUNTIFS(請求台帳!$G$9:$G$208,$B42,請求台帳!$D$9:$D$208,"&lt;&gt;"))</f>
        <v/>
      </c>
      <c r="D42" s="17" t="str">
        <f>IF($B42="","",SUMIFS(請求台帳!$J$9:$J$208,請求台帳!$G$9:$G$208,$B42))</f>
        <v/>
      </c>
      <c r="E42" s="17" t="str">
        <f>IF($B42="","",SUMIFS(請求台帳!$N$9:$N$208,請求台帳!$G$9:$G$208,$B42))</f>
        <v/>
      </c>
      <c r="F42" s="17" t="str">
        <f>IF($B42="","",SUMIFS(請求台帳!$P$9:$P$208,請求台帳!$G$9:$G$208,$B42,請求台帳!$P$9:$P$208,"&gt;0"))</f>
        <v/>
      </c>
      <c r="G42" s="16" t="str">
        <f>IF($B42="","",COUNTIFS(請求台帳!$G$9:$G$208,$B42,請求台帳!$Q$9:$Q$208,"期日超過"))</f>
        <v/>
      </c>
    </row>
    <row r="43" spans="2:7">
      <c r="B43" s="27" t="str">
        <f>IF(設定!B19="","",設定!B19)</f>
        <v/>
      </c>
      <c r="C43" s="16" t="str">
        <f>IF($B43="","",COUNTIFS(請求台帳!$G$9:$G$208,$B43,請求台帳!$D$9:$D$208,"&lt;&gt;"))</f>
        <v/>
      </c>
      <c r="D43" s="17" t="str">
        <f>IF($B43="","",SUMIFS(請求台帳!$J$9:$J$208,請求台帳!$G$9:$G$208,$B43))</f>
        <v/>
      </c>
      <c r="E43" s="17" t="str">
        <f>IF($B43="","",SUMIFS(請求台帳!$N$9:$N$208,請求台帳!$G$9:$G$208,$B43))</f>
        <v/>
      </c>
      <c r="F43" s="17" t="str">
        <f>IF($B43="","",SUMIFS(請求台帳!$P$9:$P$208,請求台帳!$G$9:$G$208,$B43,請求台帳!$P$9:$P$208,"&gt;0"))</f>
        <v/>
      </c>
      <c r="G43" s="16" t="str">
        <f>IF($B43="","",COUNTIFS(請求台帳!$G$9:$G$208,$B43,請求台帳!$Q$9:$Q$208,"期日超過"))</f>
        <v/>
      </c>
    </row>
    <row r="44" spans="2:7">
      <c r="B44" s="27" t="str">
        <f>IF(設定!B20="","",設定!B20)</f>
        <v/>
      </c>
      <c r="C44" s="16" t="str">
        <f>IF($B44="","",COUNTIFS(請求台帳!$G$9:$G$208,$B44,請求台帳!$D$9:$D$208,"&lt;&gt;"))</f>
        <v/>
      </c>
      <c r="D44" s="17" t="str">
        <f>IF($B44="","",SUMIFS(請求台帳!$J$9:$J$208,請求台帳!$G$9:$G$208,$B44))</f>
        <v/>
      </c>
      <c r="E44" s="17" t="str">
        <f>IF($B44="","",SUMIFS(請求台帳!$N$9:$N$208,請求台帳!$G$9:$G$208,$B44))</f>
        <v/>
      </c>
      <c r="F44" s="17" t="str">
        <f>IF($B44="","",SUMIFS(請求台帳!$P$9:$P$208,請求台帳!$G$9:$G$208,$B44,請求台帳!$P$9:$P$208,"&gt;0"))</f>
        <v/>
      </c>
      <c r="G44" s="16" t="str">
        <f>IF($B44="","",COUNTIFS(請求台帳!$G$9:$G$208,$B44,請求台帳!$Q$9:$Q$208,"期日超過"))</f>
        <v/>
      </c>
    </row>
    <row r="45" spans="2:7">
      <c r="B45" s="27" t="str">
        <f>IF(設定!B21="","",設定!B21)</f>
        <v/>
      </c>
      <c r="C45" s="16" t="str">
        <f>IF($B45="","",COUNTIFS(請求台帳!$G$9:$G$208,$B45,請求台帳!$D$9:$D$208,"&lt;&gt;"))</f>
        <v/>
      </c>
      <c r="D45" s="17" t="str">
        <f>IF($B45="","",SUMIFS(請求台帳!$J$9:$J$208,請求台帳!$G$9:$G$208,$B45))</f>
        <v/>
      </c>
      <c r="E45" s="17" t="str">
        <f>IF($B45="","",SUMIFS(請求台帳!$N$9:$N$208,請求台帳!$G$9:$G$208,$B45))</f>
        <v/>
      </c>
      <c r="F45" s="17" t="str">
        <f>IF($B45="","",SUMIFS(請求台帳!$P$9:$P$208,請求台帳!$G$9:$G$208,$B45,請求台帳!$P$9:$P$208,"&gt;0"))</f>
        <v/>
      </c>
      <c r="G45" s="16" t="str">
        <f>IF($B45="","",COUNTIFS(請求台帳!$G$9:$G$208,$B45,請求台帳!$Q$9:$Q$208,"期日超過"))</f>
        <v/>
      </c>
    </row>
    <row r="46" spans="2:7">
      <c r="B46" s="27" t="str">
        <f>IF(設定!B22="","",設定!B22)</f>
        <v/>
      </c>
      <c r="C46" s="16" t="str">
        <f>IF($B46="","",COUNTIFS(請求台帳!$G$9:$G$208,$B46,請求台帳!$D$9:$D$208,"&lt;&gt;"))</f>
        <v/>
      </c>
      <c r="D46" s="17" t="str">
        <f>IF($B46="","",SUMIFS(請求台帳!$J$9:$J$208,請求台帳!$G$9:$G$208,$B46))</f>
        <v/>
      </c>
      <c r="E46" s="17" t="str">
        <f>IF($B46="","",SUMIFS(請求台帳!$N$9:$N$208,請求台帳!$G$9:$G$208,$B46))</f>
        <v/>
      </c>
      <c r="F46" s="17" t="str">
        <f>IF($B46="","",SUMIFS(請求台帳!$P$9:$P$208,請求台帳!$G$9:$G$208,$B46,請求台帳!$P$9:$P$208,"&gt;0"))</f>
        <v/>
      </c>
      <c r="G46" s="16" t="str">
        <f>IF($B46="","",COUNTIFS(請求台帳!$G$9:$G$208,$B46,請求台帳!$Q$9:$Q$208,"期日超過"))</f>
        <v/>
      </c>
    </row>
    <row r="47" spans="2:7">
      <c r="B47" s="27" t="str">
        <f>IF(設定!B23="","",設定!B23)</f>
        <v/>
      </c>
      <c r="C47" s="16" t="str">
        <f>IF($B47="","",COUNTIFS(請求台帳!$G$9:$G$208,$B47,請求台帳!$D$9:$D$208,"&lt;&gt;"))</f>
        <v/>
      </c>
      <c r="D47" s="17" t="str">
        <f>IF($B47="","",SUMIFS(請求台帳!$J$9:$J$208,請求台帳!$G$9:$G$208,$B47))</f>
        <v/>
      </c>
      <c r="E47" s="17" t="str">
        <f>IF($B47="","",SUMIFS(請求台帳!$N$9:$N$208,請求台帳!$G$9:$G$208,$B47))</f>
        <v/>
      </c>
      <c r="F47" s="17" t="str">
        <f>IF($B47="","",SUMIFS(請求台帳!$P$9:$P$208,請求台帳!$G$9:$G$208,$B47,請求台帳!$P$9:$P$208,"&gt;0"))</f>
        <v/>
      </c>
      <c r="G47" s="16" t="str">
        <f>IF($B47="","",COUNTIFS(請求台帳!$G$9:$G$208,$B47,請求台帳!$Q$9:$Q$208,"期日超過"))</f>
        <v/>
      </c>
    </row>
  </sheetData>
  <phoneticPr fontId="21"/>
  <conditionalFormatting sqref="D25:D27">
    <cfRule type="expression" dxfId="0" priority="2">
      <formula>D25&gt;0</formula>
    </cfRule>
  </conditionalFormatting>
  <hyperlinks>
    <hyperlink ref="A1" r:id="rId1" display="テンプレート倉庫" xr:uid="{F93E38F4-08CF-45ED-9712-D004D6EEBB63}"/>
    <hyperlink ref="A1:AI1" r:id="rId2" display="他にも魅力的な情報がたっぷり！テンプレート倉庫" xr:uid="{8B0958D4-1FFB-4C55-A114-70414012819D}"/>
  </hyperlinks>
  <pageMargins left="0.48" right="0.14000000000000001" top="0.69" bottom="0.6" header="0.511811023622047" footer="0.511811023622047"/>
  <pageSetup paperSize="9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"/>
  <sheetViews>
    <sheetView showGridLines="0" zoomScaleNormal="100" workbookViewId="0"/>
  </sheetViews>
  <sheetFormatPr defaultColWidth="8.7109375" defaultRowHeight="15"/>
  <cols>
    <col min="1" max="1" width="2" customWidth="1"/>
    <col min="2" max="2" width="27.42578125" customWidth="1"/>
    <col min="3" max="3" width="14" customWidth="1"/>
    <col min="4" max="4" width="44" customWidth="1"/>
  </cols>
  <sheetData>
    <row r="1" spans="1:35" s="34" customFormat="1" ht="45" customHeight="1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ht="20.25">
      <c r="B2" s="12" t="s">
        <v>78</v>
      </c>
    </row>
    <row r="4" spans="1:35">
      <c r="B4" s="28" t="s">
        <v>79</v>
      </c>
      <c r="C4" s="40">
        <v>0.1</v>
      </c>
      <c r="D4" s="14" t="s">
        <v>80</v>
      </c>
    </row>
    <row r="5" spans="1:35">
      <c r="B5" s="28" t="s">
        <v>81</v>
      </c>
      <c r="C5" s="41">
        <v>1</v>
      </c>
      <c r="D5" s="29" t="s">
        <v>82</v>
      </c>
    </row>
    <row r="6" spans="1:35">
      <c r="B6" s="28" t="s">
        <v>83</v>
      </c>
      <c r="C6" s="42">
        <v>7</v>
      </c>
      <c r="D6" s="14" t="s">
        <v>84</v>
      </c>
    </row>
    <row r="8" spans="1:35">
      <c r="B8" s="30" t="s">
        <v>85</v>
      </c>
      <c r="D8" s="30" t="s">
        <v>86</v>
      </c>
    </row>
    <row r="9" spans="1:35">
      <c r="B9" s="43" t="s">
        <v>29</v>
      </c>
      <c r="D9" s="31" t="s">
        <v>87</v>
      </c>
    </row>
    <row r="10" spans="1:35">
      <c r="B10" s="43" t="s">
        <v>88</v>
      </c>
      <c r="D10" s="31" t="s">
        <v>89</v>
      </c>
    </row>
    <row r="11" spans="1:35">
      <c r="B11" s="43" t="s">
        <v>35</v>
      </c>
      <c r="D11" s="31" t="s">
        <v>90</v>
      </c>
    </row>
    <row r="12" spans="1:35">
      <c r="B12" s="43" t="s">
        <v>47</v>
      </c>
      <c r="D12" s="31" t="s">
        <v>91</v>
      </c>
    </row>
    <row r="13" spans="1:35">
      <c r="B13" s="43" t="s">
        <v>53</v>
      </c>
    </row>
    <row r="14" spans="1:35">
      <c r="B14" s="43"/>
    </row>
    <row r="15" spans="1:35">
      <c r="B15" s="43"/>
    </row>
    <row r="16" spans="1:35">
      <c r="B16" s="43"/>
    </row>
    <row r="17" spans="2:2">
      <c r="B17" s="43"/>
    </row>
    <row r="18" spans="2:2">
      <c r="B18" s="43"/>
    </row>
    <row r="19" spans="2:2">
      <c r="B19" s="43"/>
    </row>
    <row r="20" spans="2:2">
      <c r="B20" s="43"/>
    </row>
    <row r="21" spans="2:2">
      <c r="B21" s="43"/>
    </row>
    <row r="22" spans="2:2">
      <c r="B22" s="43"/>
    </row>
    <row r="23" spans="2:2">
      <c r="B23" s="43"/>
    </row>
  </sheetData>
  <phoneticPr fontId="21"/>
  <hyperlinks>
    <hyperlink ref="A1" r:id="rId1" display="テンプレート倉庫" xr:uid="{92938245-040A-484B-AD09-02341CEAF98D}"/>
    <hyperlink ref="A1:AI1" r:id="rId2" display="他にも魅力的な情報がたっぷり！テンプレート倉庫" xr:uid="{A697F656-407E-442D-878B-10A282BCCB9A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請求台帳</vt:lpstr>
      <vt:lpstr>集計</vt:lpstr>
      <vt:lpstr>設定</vt:lpstr>
      <vt:lpstr>集計!Print_Area</vt:lpstr>
      <vt:lpstr>請求台帳!Print_Area</vt:lpstr>
      <vt:lpstr>請求台帳!Print_Titles</vt:lpstr>
      <vt:lpstr>担当者リスト</vt:lpstr>
    </vt:vector>
  </TitlesOfParts>
  <Manager>template-soko.com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無料テンプレート・ワードテンプレート・エクセルテンプレートのテンプレート倉庫</dc:title>
  <dc:subject/>
  <dc:creator>inbl</dc:creator>
  <dc:description/>
  <cp:lastModifiedBy>inbl</cp:lastModifiedBy>
  <cp:revision>0</cp:revision>
  <cp:lastPrinted>2026-10-30T08:58:42Z</cp:lastPrinted>
  <dcterms:created xsi:type="dcterms:W3CDTF">2026-10-30T08:07:10Z</dcterms:created>
  <dcterms:modified xsi:type="dcterms:W3CDTF">2026-10-30T09:03:27Z</dcterms:modified>
  <dc:language>en-US</dc:language>
</cp:coreProperties>
</file>